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高体連テニス部会\Documents\mysite2\taikai\R5\IH_info\"/>
    </mc:Choice>
  </mc:AlternateContent>
  <bookViews>
    <workbookView xWindow="0" yWindow="0" windowWidth="20490" windowHeight="7770"/>
  </bookViews>
  <sheets>
    <sheet name="団体男女" sheetId="13" r:id="rId1"/>
    <sheet name="データ" sheetId="19" r:id="rId2"/>
    <sheet name="団体名簿" sheetId="17" r:id="rId3"/>
    <sheet name="団体名簿 (プログラム用)" sheetId="26" r:id="rId4"/>
    <sheet name="男子Ｓ" sheetId="22" r:id="rId5"/>
    <sheet name="女子Ｓ" sheetId="24" r:id="rId6"/>
    <sheet name="男子Ｄ" sheetId="23" r:id="rId7"/>
    <sheet name="女子Ｄ" sheetId="25" r:id="rId8"/>
    <sheet name="勝ち上がりS" sheetId="20" r:id="rId9"/>
    <sheet name="勝ち上がりD" sheetId="21" r:id="rId10"/>
    <sheet name="学校データ" sheetId="18" r:id="rId11"/>
  </sheets>
  <externalReferences>
    <externalReference r:id="rId12"/>
    <externalReference r:id="rId13"/>
  </externalReferences>
  <definedNames>
    <definedName name="_xlnm._FilterDatabase" localSheetId="1" hidden="1">データ!#REF!</definedName>
    <definedName name="_xlnm.Print_Area" localSheetId="1">データ!$W$1:$AB$23</definedName>
    <definedName name="_xlnm.Print_Area" localSheetId="7">女子Ｄ!$A$1:$R$34</definedName>
    <definedName name="_xlnm.Print_Area" localSheetId="5">女子Ｓ!$A$1:$R$56</definedName>
    <definedName name="_xlnm.Print_Area" localSheetId="0">団体男女!$B$1:$Q$62</definedName>
    <definedName name="_xlnm.Print_Area" localSheetId="6">男子Ｄ!$A$1:$R$35</definedName>
    <definedName name="_xlnm.Print_Area" localSheetId="4">男子Ｓ!$A$1:$R$56</definedName>
    <definedName name="_xlnm.Print_Area" hidden="1">#REF!</definedName>
    <definedName name="会場">#REF!</definedName>
    <definedName name="学校名">#REF!</definedName>
    <definedName name="選手名">#REF!</definedName>
    <definedName name="単女">[1]辞書!$B$11:$J$225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3" l="1"/>
  <c r="D21" i="23"/>
  <c r="D23" i="23"/>
  <c r="D25" i="23"/>
  <c r="D17" i="23"/>
  <c r="D9" i="23" l="1"/>
  <c r="D11" i="23"/>
  <c r="D13" i="23"/>
  <c r="D15" i="23"/>
  <c r="D7" i="23"/>
  <c r="P25" i="24"/>
  <c r="P27" i="24"/>
  <c r="P29" i="24"/>
  <c r="P31" i="24"/>
  <c r="P33" i="24"/>
  <c r="Q25" i="24"/>
  <c r="Q27" i="24"/>
  <c r="Q29" i="24"/>
  <c r="Q31" i="24"/>
  <c r="Q33" i="24"/>
  <c r="Q23" i="24"/>
  <c r="P23" i="24"/>
  <c r="O23" i="24"/>
  <c r="D9" i="24"/>
  <c r="D11" i="24"/>
  <c r="D13" i="24"/>
  <c r="D15" i="24"/>
  <c r="D17" i="24"/>
  <c r="D7" i="24"/>
  <c r="C9" i="24"/>
  <c r="C11" i="24"/>
  <c r="C13" i="24"/>
  <c r="C15" i="24"/>
  <c r="C17" i="24"/>
  <c r="C7" i="24"/>
  <c r="C25" i="24"/>
  <c r="D25" i="24"/>
  <c r="C27" i="24"/>
  <c r="D27" i="24"/>
  <c r="C29" i="24"/>
  <c r="D29" i="24"/>
  <c r="C31" i="24"/>
  <c r="D31" i="24"/>
  <c r="C33" i="24"/>
  <c r="D33" i="24"/>
  <c r="D23" i="24"/>
  <c r="C23" i="24"/>
  <c r="B25" i="24"/>
  <c r="B27" i="24"/>
  <c r="B29" i="24"/>
  <c r="B31" i="24"/>
  <c r="B33" i="24"/>
  <c r="B35" i="24"/>
  <c r="B23" i="24"/>
  <c r="Q9" i="24"/>
  <c r="Q11" i="24"/>
  <c r="Q13" i="24"/>
  <c r="Q15" i="24"/>
  <c r="Q7" i="24"/>
  <c r="P9" i="24"/>
  <c r="P11" i="24"/>
  <c r="P13" i="24"/>
  <c r="P15" i="24"/>
  <c r="P7" i="24"/>
  <c r="O9" i="24"/>
  <c r="O11" i="24"/>
  <c r="O13" i="24"/>
  <c r="O15" i="24"/>
  <c r="O17" i="24"/>
  <c r="O7" i="24"/>
  <c r="B9" i="24"/>
  <c r="B11" i="24"/>
  <c r="B13" i="24"/>
  <c r="B15" i="24"/>
  <c r="B17" i="24"/>
  <c r="B7" i="24"/>
  <c r="B7" i="22"/>
  <c r="F5" i="26"/>
  <c r="E5" i="26"/>
  <c r="D5" i="26"/>
  <c r="J47" i="26" l="1"/>
  <c r="I47" i="26"/>
  <c r="H47" i="26"/>
  <c r="G47" i="26"/>
  <c r="F47" i="26"/>
  <c r="E47" i="26"/>
  <c r="E32" i="26"/>
  <c r="F32" i="26"/>
  <c r="G32" i="26"/>
  <c r="H32" i="26"/>
  <c r="I32" i="26"/>
  <c r="J32" i="26"/>
  <c r="E33" i="26"/>
  <c r="F33" i="26"/>
  <c r="G33" i="26"/>
  <c r="H33" i="26"/>
  <c r="I33" i="26"/>
  <c r="J33" i="26"/>
  <c r="E34" i="26"/>
  <c r="F34" i="26"/>
  <c r="G34" i="26"/>
  <c r="H34" i="26"/>
  <c r="I34" i="26"/>
  <c r="J34" i="26"/>
  <c r="E35" i="26"/>
  <c r="F35" i="26"/>
  <c r="G35" i="26"/>
  <c r="H35" i="26"/>
  <c r="I35" i="26"/>
  <c r="J35" i="26"/>
  <c r="E36" i="26"/>
  <c r="F36" i="26"/>
  <c r="G36" i="26"/>
  <c r="H36" i="26"/>
  <c r="I36" i="26"/>
  <c r="J36" i="26"/>
  <c r="E37" i="26"/>
  <c r="F37" i="26"/>
  <c r="G37" i="26"/>
  <c r="H37" i="26"/>
  <c r="I37" i="26"/>
  <c r="J37" i="26"/>
  <c r="E38" i="26"/>
  <c r="F38" i="26"/>
  <c r="G38" i="26"/>
  <c r="H38" i="26"/>
  <c r="I38" i="26"/>
  <c r="J38" i="26"/>
  <c r="E39" i="26"/>
  <c r="F39" i="26"/>
  <c r="G39" i="26"/>
  <c r="H39" i="26"/>
  <c r="I39" i="26"/>
  <c r="J39" i="26"/>
  <c r="E40" i="26"/>
  <c r="F40" i="26"/>
  <c r="G40" i="26"/>
  <c r="H40" i="26"/>
  <c r="I40" i="26"/>
  <c r="J40" i="26"/>
  <c r="E41" i="26"/>
  <c r="F41" i="26"/>
  <c r="G41" i="26"/>
  <c r="H41" i="26"/>
  <c r="I41" i="26"/>
  <c r="J41" i="26"/>
  <c r="E42" i="26"/>
  <c r="F42" i="26"/>
  <c r="G42" i="26"/>
  <c r="H42" i="26"/>
  <c r="I42" i="26"/>
  <c r="J42" i="26"/>
  <c r="E43" i="26"/>
  <c r="F43" i="26"/>
  <c r="G43" i="26"/>
  <c r="H43" i="26"/>
  <c r="I43" i="26"/>
  <c r="J43" i="26"/>
  <c r="E44" i="26"/>
  <c r="F44" i="26"/>
  <c r="G44" i="26"/>
  <c r="H44" i="26"/>
  <c r="I44" i="26"/>
  <c r="J44" i="26"/>
  <c r="E45" i="26"/>
  <c r="F45" i="26"/>
  <c r="G45" i="26"/>
  <c r="H45" i="26"/>
  <c r="I45" i="26"/>
  <c r="J45" i="26"/>
  <c r="E46" i="26"/>
  <c r="F46" i="26"/>
  <c r="G46" i="26"/>
  <c r="H46" i="26"/>
  <c r="I46" i="26"/>
  <c r="J46" i="26"/>
  <c r="J31" i="26"/>
  <c r="I31" i="26"/>
  <c r="H31" i="26"/>
  <c r="G31" i="26"/>
  <c r="F31" i="26"/>
  <c r="E31" i="26"/>
  <c r="J30" i="26"/>
  <c r="I30" i="26"/>
  <c r="H30" i="26"/>
  <c r="G30" i="26"/>
  <c r="F30" i="26"/>
  <c r="E30" i="26"/>
  <c r="J29" i="26"/>
  <c r="I29" i="26"/>
  <c r="H29" i="26"/>
  <c r="G29" i="26"/>
  <c r="F29" i="26"/>
  <c r="E29" i="26"/>
  <c r="J28" i="26"/>
  <c r="I28" i="26"/>
  <c r="H28" i="26"/>
  <c r="G28" i="26"/>
  <c r="F28" i="26"/>
  <c r="E28" i="26"/>
  <c r="J23" i="26"/>
  <c r="I23" i="26"/>
  <c r="H23" i="26"/>
  <c r="G23" i="26"/>
  <c r="F23" i="26"/>
  <c r="E23" i="26"/>
  <c r="J22" i="26"/>
  <c r="I22" i="26"/>
  <c r="H22" i="26"/>
  <c r="G22" i="26"/>
  <c r="F22" i="26"/>
  <c r="E22" i="26"/>
  <c r="J21" i="26"/>
  <c r="I21" i="26"/>
  <c r="H21" i="26"/>
  <c r="G21" i="26"/>
  <c r="F21" i="26"/>
  <c r="E21" i="26"/>
  <c r="J20" i="26"/>
  <c r="I20" i="26"/>
  <c r="H20" i="26"/>
  <c r="G20" i="26"/>
  <c r="F20" i="26"/>
  <c r="E20" i="26"/>
  <c r="J19" i="26"/>
  <c r="I19" i="26"/>
  <c r="H19" i="26"/>
  <c r="G19" i="26"/>
  <c r="F19" i="26"/>
  <c r="E19" i="26"/>
  <c r="J18" i="26"/>
  <c r="I18" i="26"/>
  <c r="H18" i="26"/>
  <c r="G18" i="26"/>
  <c r="F18" i="26"/>
  <c r="E18" i="26"/>
  <c r="J17" i="26"/>
  <c r="I17" i="26"/>
  <c r="H17" i="26"/>
  <c r="G17" i="26"/>
  <c r="F17" i="26"/>
  <c r="E17" i="26"/>
  <c r="J16" i="26"/>
  <c r="I16" i="26"/>
  <c r="H16" i="26"/>
  <c r="G16" i="26"/>
  <c r="F16" i="26"/>
  <c r="E16" i="26"/>
  <c r="J15" i="26"/>
  <c r="I15" i="26"/>
  <c r="H15" i="26"/>
  <c r="G15" i="26"/>
  <c r="F15" i="26"/>
  <c r="E15" i="26"/>
  <c r="J14" i="26"/>
  <c r="I14" i="26"/>
  <c r="H14" i="26"/>
  <c r="G14" i="26"/>
  <c r="F14" i="26"/>
  <c r="E14" i="26"/>
  <c r="J13" i="26"/>
  <c r="I13" i="26"/>
  <c r="H13" i="26"/>
  <c r="G13" i="26"/>
  <c r="F13" i="26"/>
  <c r="E13" i="26"/>
  <c r="J12" i="26"/>
  <c r="I12" i="26"/>
  <c r="H12" i="26"/>
  <c r="G12" i="26"/>
  <c r="F12" i="26"/>
  <c r="E12" i="26"/>
  <c r="J11" i="26"/>
  <c r="I11" i="26"/>
  <c r="H11" i="26"/>
  <c r="G11" i="26"/>
  <c r="F11" i="26"/>
  <c r="E11" i="26"/>
  <c r="J10" i="26"/>
  <c r="I10" i="26"/>
  <c r="H10" i="26"/>
  <c r="G10" i="26"/>
  <c r="F10" i="26"/>
  <c r="E10" i="26"/>
  <c r="J9" i="26"/>
  <c r="I9" i="26"/>
  <c r="H9" i="26"/>
  <c r="G9" i="26"/>
  <c r="F9" i="26"/>
  <c r="E9" i="26"/>
  <c r="J8" i="26"/>
  <c r="I8" i="26"/>
  <c r="H8" i="26"/>
  <c r="G8" i="26"/>
  <c r="F8" i="26"/>
  <c r="E8" i="26"/>
  <c r="J7" i="26"/>
  <c r="I7" i="26"/>
  <c r="H7" i="26"/>
  <c r="G7" i="26"/>
  <c r="F7" i="26"/>
  <c r="E7" i="26"/>
  <c r="J6" i="26"/>
  <c r="I6" i="26"/>
  <c r="H6" i="26"/>
  <c r="G6" i="26"/>
  <c r="F6" i="26"/>
  <c r="E6" i="26"/>
  <c r="J5" i="26"/>
  <c r="I5" i="26"/>
  <c r="H5" i="26"/>
  <c r="G5" i="26"/>
  <c r="J4" i="26"/>
  <c r="I4" i="26"/>
  <c r="H4" i="26"/>
  <c r="G4" i="26"/>
  <c r="F4" i="26"/>
  <c r="E4" i="26"/>
  <c r="S14" i="20" l="1"/>
  <c r="S13" i="20"/>
  <c r="S12" i="20"/>
  <c r="S11" i="20"/>
  <c r="S10" i="20"/>
  <c r="S9" i="20"/>
  <c r="S8" i="20"/>
  <c r="S7" i="20"/>
  <c r="S6" i="20"/>
  <c r="S5" i="20"/>
  <c r="S4" i="20"/>
  <c r="S3" i="20"/>
  <c r="N14" i="20"/>
  <c r="N13" i="20"/>
  <c r="N12" i="20"/>
  <c r="N11" i="20"/>
  <c r="N10" i="20"/>
  <c r="N9" i="20"/>
  <c r="N8" i="20"/>
  <c r="N7" i="20"/>
  <c r="N6" i="20"/>
  <c r="N5" i="20"/>
  <c r="N4" i="20"/>
  <c r="N3" i="20"/>
  <c r="S34" i="21" l="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9" i="21"/>
  <c r="S17" i="21"/>
  <c r="S15" i="21"/>
  <c r="S13" i="21"/>
  <c r="S11" i="21"/>
  <c r="S9" i="21"/>
  <c r="S7" i="21"/>
  <c r="S5" i="21"/>
  <c r="S3" i="21"/>
  <c r="N7" i="21"/>
  <c r="N9" i="21"/>
  <c r="N11" i="21"/>
  <c r="N13" i="21"/>
  <c r="N15" i="21"/>
  <c r="N17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5" i="21"/>
  <c r="N3" i="21"/>
  <c r="Q25" i="23" l="1"/>
  <c r="Q23" i="23"/>
  <c r="Q21" i="23"/>
  <c r="Q19" i="23"/>
  <c r="Q17" i="23"/>
  <c r="Q15" i="23"/>
  <c r="Q13" i="23"/>
  <c r="Q11" i="23"/>
  <c r="Q9" i="23"/>
  <c r="Q7" i="23"/>
  <c r="P26" i="23" l="1"/>
  <c r="O26" i="23"/>
  <c r="P25" i="23"/>
  <c r="O25" i="23"/>
  <c r="P24" i="23"/>
  <c r="O24" i="23"/>
  <c r="P23" i="23"/>
  <c r="O23" i="23"/>
  <c r="P22" i="23"/>
  <c r="O22" i="23"/>
  <c r="P21" i="23"/>
  <c r="O21" i="23"/>
  <c r="P20" i="23"/>
  <c r="O20" i="23"/>
  <c r="P19" i="23"/>
  <c r="O19" i="23"/>
  <c r="P18" i="23"/>
  <c r="O18" i="23"/>
  <c r="P17" i="23"/>
  <c r="O17" i="23"/>
  <c r="P16" i="23"/>
  <c r="O16" i="23"/>
  <c r="P15" i="23"/>
  <c r="O15" i="23"/>
  <c r="P14" i="23"/>
  <c r="O14" i="23"/>
  <c r="P13" i="23"/>
  <c r="O13" i="23"/>
  <c r="P12" i="23"/>
  <c r="O12" i="23"/>
  <c r="P11" i="23"/>
  <c r="O11" i="23"/>
  <c r="P10" i="23"/>
  <c r="O10" i="23"/>
  <c r="P9" i="23"/>
  <c r="O9" i="23"/>
  <c r="P8" i="23"/>
  <c r="P7" i="23"/>
  <c r="O8" i="23"/>
  <c r="O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10" i="23"/>
  <c r="B10" i="23"/>
  <c r="C9" i="23"/>
  <c r="B9" i="23"/>
  <c r="C8" i="23"/>
  <c r="C7" i="23"/>
  <c r="B8" i="23"/>
  <c r="D28" i="23"/>
  <c r="D27" i="23"/>
  <c r="C27" i="23"/>
  <c r="C28" i="23"/>
  <c r="B28" i="23"/>
  <c r="B27" i="23"/>
  <c r="Q6" i="23"/>
  <c r="Q5" i="23"/>
  <c r="P5" i="23"/>
  <c r="P6" i="23"/>
  <c r="O6" i="23"/>
  <c r="O5" i="23"/>
  <c r="Q28" i="23"/>
  <c r="Q27" i="23"/>
  <c r="O28" i="23"/>
  <c r="P28" i="23"/>
  <c r="P27" i="23"/>
  <c r="O27" i="23"/>
  <c r="D6" i="23"/>
  <c r="D5" i="23"/>
  <c r="C6" i="23"/>
  <c r="C5" i="23"/>
  <c r="B6" i="23"/>
  <c r="B5" i="23"/>
  <c r="D42" i="26" l="1"/>
  <c r="D39" i="26"/>
  <c r="D34" i="26"/>
  <c r="D29" i="26"/>
  <c r="D45" i="26"/>
  <c r="D43" i="26"/>
  <c r="D37" i="26"/>
  <c r="D28" i="26"/>
  <c r="D44" i="26"/>
  <c r="D35" i="26"/>
  <c r="D40" i="26"/>
  <c r="D36" i="26"/>
  <c r="D32" i="26"/>
  <c r="D31" i="26"/>
  <c r="D41" i="26"/>
  <c r="D33" i="26"/>
  <c r="D46" i="26"/>
  <c r="D30" i="26"/>
  <c r="D38" i="26"/>
  <c r="D47" i="26"/>
  <c r="D22" i="26"/>
  <c r="D18" i="26"/>
  <c r="D7" i="26"/>
  <c r="D11" i="26"/>
  <c r="D14" i="26"/>
  <c r="D13" i="26"/>
  <c r="D23" i="26"/>
  <c r="D16" i="26"/>
  <c r="D10" i="26"/>
  <c r="D19" i="26"/>
  <c r="D6" i="26"/>
  <c r="D4" i="26"/>
  <c r="D17" i="26"/>
  <c r="D12" i="26"/>
  <c r="D15" i="26"/>
  <c r="D20" i="26"/>
  <c r="D21" i="26"/>
  <c r="D8" i="26"/>
  <c r="D9" i="26"/>
  <c r="O33" i="24"/>
  <c r="O31" i="24"/>
  <c r="O29" i="24"/>
  <c r="O27" i="24"/>
  <c r="O25" i="24"/>
  <c r="P17" i="24"/>
  <c r="Q17" i="24"/>
  <c r="L4" i="19" l="1"/>
  <c r="M4" i="19"/>
  <c r="N4" i="19"/>
  <c r="L5" i="19"/>
  <c r="M5" i="19"/>
  <c r="N5" i="19"/>
  <c r="L6" i="19"/>
  <c r="M6" i="19"/>
  <c r="N6" i="19"/>
  <c r="L7" i="19"/>
  <c r="M7" i="19"/>
  <c r="N7" i="19"/>
  <c r="L8" i="19"/>
  <c r="M8" i="19"/>
  <c r="N8" i="19"/>
  <c r="L9" i="19"/>
  <c r="M9" i="19"/>
  <c r="N9" i="19"/>
  <c r="L10" i="19"/>
  <c r="M10" i="19"/>
  <c r="N10" i="19"/>
  <c r="L11" i="19"/>
  <c r="M11" i="19"/>
  <c r="N11" i="19"/>
  <c r="L12" i="19"/>
  <c r="M12" i="19"/>
  <c r="N12" i="19"/>
  <c r="L13" i="19"/>
  <c r="M13" i="19"/>
  <c r="N13" i="19"/>
  <c r="L14" i="19"/>
  <c r="M14" i="19"/>
  <c r="N14" i="19"/>
  <c r="L15" i="19"/>
  <c r="M15" i="19"/>
  <c r="N15" i="19"/>
  <c r="L16" i="19"/>
  <c r="M16" i="19"/>
  <c r="N16" i="19"/>
  <c r="L17" i="19"/>
  <c r="M17" i="19"/>
  <c r="N17" i="19"/>
  <c r="L18" i="19"/>
  <c r="M18" i="19"/>
  <c r="N18" i="19"/>
  <c r="L19" i="19"/>
  <c r="M19" i="19"/>
  <c r="N19" i="19"/>
  <c r="L20" i="19"/>
  <c r="M20" i="19"/>
  <c r="N20" i="19"/>
  <c r="L21" i="19"/>
  <c r="M21" i="19"/>
  <c r="N21" i="19"/>
  <c r="L22" i="19"/>
  <c r="M22" i="19"/>
  <c r="N22" i="19"/>
  <c r="L23" i="19"/>
  <c r="M23" i="19"/>
  <c r="N23" i="19"/>
  <c r="L24" i="19"/>
  <c r="M24" i="19"/>
  <c r="N24" i="19"/>
  <c r="L25" i="19"/>
  <c r="M25" i="19"/>
  <c r="N25" i="19"/>
  <c r="L26" i="19"/>
  <c r="M26" i="19"/>
  <c r="N26" i="19"/>
  <c r="M3" i="19"/>
  <c r="N3" i="19"/>
  <c r="L3" i="19"/>
  <c r="D5" i="17"/>
  <c r="H4" i="19"/>
  <c r="I4" i="19"/>
  <c r="J4" i="19"/>
  <c r="H5" i="19"/>
  <c r="I5" i="19"/>
  <c r="J5" i="19"/>
  <c r="H6" i="19"/>
  <c r="I6" i="19"/>
  <c r="J6" i="19"/>
  <c r="H7" i="19"/>
  <c r="I7" i="19"/>
  <c r="J7" i="19"/>
  <c r="H8" i="19"/>
  <c r="I8" i="19"/>
  <c r="J8" i="19"/>
  <c r="H9" i="19"/>
  <c r="I9" i="19"/>
  <c r="J9" i="19"/>
  <c r="H10" i="19"/>
  <c r="I10" i="19"/>
  <c r="J10" i="19"/>
  <c r="H11" i="19"/>
  <c r="I11" i="19"/>
  <c r="J11" i="19"/>
  <c r="H12" i="19"/>
  <c r="I12" i="19"/>
  <c r="J12" i="19"/>
  <c r="H13" i="19"/>
  <c r="I13" i="19"/>
  <c r="J13" i="19"/>
  <c r="H14" i="19"/>
  <c r="I14" i="19"/>
  <c r="J14" i="19"/>
  <c r="H15" i="19"/>
  <c r="I15" i="19"/>
  <c r="J15" i="19"/>
  <c r="H16" i="19"/>
  <c r="I16" i="19"/>
  <c r="J16" i="19"/>
  <c r="H17" i="19"/>
  <c r="I17" i="19"/>
  <c r="J17" i="19"/>
  <c r="H18" i="19"/>
  <c r="I18" i="19"/>
  <c r="J18" i="19"/>
  <c r="H19" i="19"/>
  <c r="I19" i="19"/>
  <c r="J19" i="19"/>
  <c r="H20" i="19"/>
  <c r="I20" i="19"/>
  <c r="J20" i="19"/>
  <c r="H21" i="19"/>
  <c r="I21" i="19"/>
  <c r="J21" i="19"/>
  <c r="H22" i="19"/>
  <c r="I22" i="19"/>
  <c r="J22" i="19"/>
  <c r="H23" i="19"/>
  <c r="I23" i="19"/>
  <c r="J23" i="19"/>
  <c r="H24" i="19"/>
  <c r="I24" i="19"/>
  <c r="J24" i="19"/>
  <c r="H25" i="19"/>
  <c r="I25" i="19"/>
  <c r="J25" i="19"/>
  <c r="H26" i="19"/>
  <c r="I26" i="19"/>
  <c r="J26" i="19"/>
  <c r="I3" i="19"/>
  <c r="J3" i="19"/>
  <c r="H3" i="19"/>
  <c r="O7" i="22" s="1"/>
  <c r="D3" i="20"/>
  <c r="I3" i="20"/>
  <c r="D4" i="20"/>
  <c r="I4" i="20"/>
  <c r="D5" i="20"/>
  <c r="I5" i="20"/>
  <c r="D6" i="20"/>
  <c r="I6" i="20"/>
  <c r="D7" i="20"/>
  <c r="I7" i="20"/>
  <c r="D8" i="20"/>
  <c r="I8" i="20"/>
  <c r="D9" i="20"/>
  <c r="I9" i="20"/>
  <c r="D10" i="20"/>
  <c r="I10" i="20"/>
  <c r="D11" i="20"/>
  <c r="I11" i="20"/>
  <c r="D12" i="20"/>
  <c r="I12" i="20"/>
  <c r="D13" i="20"/>
  <c r="I13" i="20"/>
  <c r="D14" i="20"/>
  <c r="I14" i="20"/>
  <c r="D15" i="20"/>
  <c r="I15" i="20"/>
  <c r="D16" i="20"/>
  <c r="I16" i="20"/>
  <c r="D17" i="20"/>
  <c r="I17" i="20"/>
  <c r="D18" i="20"/>
  <c r="I18" i="20"/>
  <c r="D19" i="20"/>
  <c r="I19" i="20"/>
  <c r="D20" i="20"/>
  <c r="I20" i="20"/>
  <c r="D21" i="20"/>
  <c r="I21" i="20"/>
  <c r="D22" i="20"/>
  <c r="I22" i="20"/>
  <c r="D23" i="20"/>
  <c r="I23" i="20"/>
  <c r="D24" i="20"/>
  <c r="I24" i="20"/>
  <c r="D25" i="20"/>
  <c r="I25" i="20"/>
  <c r="D26" i="20"/>
  <c r="I26" i="20"/>
  <c r="P28" i="25"/>
  <c r="O28" i="25"/>
  <c r="C28" i="25"/>
  <c r="B28" i="25"/>
  <c r="Q27" i="25"/>
  <c r="P27" i="25"/>
  <c r="O27" i="25"/>
  <c r="D27" i="25"/>
  <c r="C27" i="25"/>
  <c r="B27" i="25"/>
  <c r="P6" i="25"/>
  <c r="O6" i="25"/>
  <c r="C6" i="25"/>
  <c r="B6" i="25"/>
  <c r="Q5" i="25"/>
  <c r="P5" i="25"/>
  <c r="O5" i="25"/>
  <c r="D5" i="25"/>
  <c r="C5" i="25"/>
  <c r="B5" i="25"/>
  <c r="Q35" i="24"/>
  <c r="P35" i="24"/>
  <c r="O35" i="24"/>
  <c r="D35" i="24"/>
  <c r="C35" i="24"/>
  <c r="Q21" i="24"/>
  <c r="P21" i="24"/>
  <c r="O21" i="24"/>
  <c r="D21" i="24"/>
  <c r="C21" i="24"/>
  <c r="B21" i="24"/>
  <c r="Q19" i="24"/>
  <c r="P19" i="24"/>
  <c r="O19" i="24"/>
  <c r="D19" i="24"/>
  <c r="C19" i="24"/>
  <c r="B19" i="24"/>
  <c r="Q5" i="24"/>
  <c r="P5" i="24"/>
  <c r="O5" i="24"/>
  <c r="D5" i="24"/>
  <c r="C5" i="24"/>
  <c r="B5" i="24"/>
  <c r="Q35" i="22" l="1"/>
  <c r="P35" i="22"/>
  <c r="O35" i="22"/>
  <c r="D35" i="22"/>
  <c r="C35" i="22"/>
  <c r="B35" i="22"/>
  <c r="Q21" i="22"/>
  <c r="P21" i="22"/>
  <c r="O21" i="22"/>
  <c r="D21" i="22"/>
  <c r="C21" i="22"/>
  <c r="B21" i="22"/>
  <c r="Q19" i="22"/>
  <c r="P19" i="22"/>
  <c r="O19" i="22"/>
  <c r="D19" i="22"/>
  <c r="C19" i="22"/>
  <c r="B19" i="22"/>
  <c r="Q5" i="22"/>
  <c r="P5" i="22"/>
  <c r="O5" i="22"/>
  <c r="C5" i="22"/>
  <c r="B5" i="22"/>
  <c r="D5" i="22"/>
  <c r="I37" i="21"/>
  <c r="I38" i="21"/>
  <c r="I39" i="21"/>
  <c r="I40" i="21"/>
  <c r="I41" i="21"/>
  <c r="I4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B1" i="25" l="1"/>
  <c r="B1" i="24"/>
  <c r="I4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3" i="21"/>
  <c r="E4" i="19" l="1"/>
  <c r="E5" i="19"/>
  <c r="C40" i="13" s="1"/>
  <c r="E6" i="19"/>
  <c r="E7" i="19"/>
  <c r="E8" i="19"/>
  <c r="C46" i="13" s="1"/>
  <c r="E9" i="19"/>
  <c r="E10" i="19"/>
  <c r="E11" i="19"/>
  <c r="E12" i="19"/>
  <c r="E13" i="19"/>
  <c r="C54" i="13" s="1"/>
  <c r="E14" i="19"/>
  <c r="E15" i="19"/>
  <c r="E16" i="19"/>
  <c r="F16" i="19" s="1"/>
  <c r="E17" i="19"/>
  <c r="F17" i="19" s="1"/>
  <c r="E18" i="19"/>
  <c r="E19" i="19"/>
  <c r="E20" i="19"/>
  <c r="O48" i="13" s="1"/>
  <c r="E21" i="19"/>
  <c r="F21" i="19" s="1"/>
  <c r="E22" i="19"/>
  <c r="O52" i="13" s="1"/>
  <c r="E3" i="19"/>
  <c r="F22" i="19"/>
  <c r="F9" i="19"/>
  <c r="F5" i="19"/>
  <c r="D40" i="13" s="1"/>
  <c r="F4" i="19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4" i="17"/>
  <c r="B19" i="19"/>
  <c r="B20" i="19"/>
  <c r="B21" i="19"/>
  <c r="B22" i="19"/>
  <c r="O21" i="13" s="1"/>
  <c r="B4" i="19"/>
  <c r="C7" i="13" s="1"/>
  <c r="B5" i="19"/>
  <c r="B6" i="19"/>
  <c r="C11" i="13" s="1"/>
  <c r="B7" i="19"/>
  <c r="B8" i="19"/>
  <c r="B9" i="19"/>
  <c r="C17" i="13" s="1"/>
  <c r="B10" i="19"/>
  <c r="B11" i="19"/>
  <c r="B12" i="19"/>
  <c r="C23" i="13" s="1"/>
  <c r="B13" i="19"/>
  <c r="B14" i="19"/>
  <c r="O7" i="13" s="1"/>
  <c r="B15" i="19"/>
  <c r="B16" i="19"/>
  <c r="B17" i="19"/>
  <c r="O11" i="13" s="1"/>
  <c r="B18" i="19"/>
  <c r="B3" i="19"/>
  <c r="O23" i="13" s="1"/>
  <c r="B1" i="23"/>
  <c r="O42" i="13" l="1"/>
  <c r="F8" i="19"/>
  <c r="P42" i="13" s="1"/>
  <c r="C21" i="13"/>
  <c r="O19" i="13"/>
  <c r="F13" i="19"/>
  <c r="O40" i="13"/>
  <c r="C52" i="13"/>
  <c r="C50" i="13"/>
  <c r="C48" i="13"/>
  <c r="F20" i="19"/>
  <c r="D48" i="13"/>
  <c r="O38" i="13"/>
  <c r="C44" i="13"/>
  <c r="F12" i="19"/>
  <c r="P40" i="13" s="1"/>
  <c r="O50" i="13"/>
  <c r="C38" i="13"/>
  <c r="C5" i="13"/>
  <c r="O15" i="13"/>
  <c r="O17" i="13"/>
  <c r="O9" i="13"/>
  <c r="C13" i="13"/>
  <c r="O5" i="13"/>
  <c r="C9" i="13"/>
  <c r="O13" i="13"/>
  <c r="C19" i="13"/>
  <c r="D54" i="13"/>
  <c r="C15" i="13"/>
  <c r="C8" i="19"/>
  <c r="F7" i="19"/>
  <c r="D44" i="13" s="1"/>
  <c r="F18" i="19"/>
  <c r="P44" i="13" s="1"/>
  <c r="O44" i="13"/>
  <c r="F14" i="19"/>
  <c r="P36" i="13" s="1"/>
  <c r="O36" i="13"/>
  <c r="F10" i="19"/>
  <c r="O54" i="13"/>
  <c r="F6" i="19"/>
  <c r="D42" i="13" s="1"/>
  <c r="C42" i="13"/>
  <c r="F15" i="19"/>
  <c r="P38" i="13" s="1"/>
  <c r="F3" i="19"/>
  <c r="C36" i="13"/>
  <c r="F11" i="19"/>
  <c r="C3" i="19"/>
  <c r="C17" i="19"/>
  <c r="C13" i="19"/>
  <c r="P5" i="13" s="1"/>
  <c r="C9" i="19"/>
  <c r="C5" i="19"/>
  <c r="C20" i="19"/>
  <c r="C16" i="19"/>
  <c r="C12" i="19"/>
  <c r="D15" i="13"/>
  <c r="C4" i="19"/>
  <c r="C19" i="19"/>
  <c r="C15" i="19"/>
  <c r="C11" i="19"/>
  <c r="D21" i="13" s="1"/>
  <c r="C7" i="19"/>
  <c r="D13" i="13" s="1"/>
  <c r="C18" i="19"/>
  <c r="C14" i="19"/>
  <c r="C10" i="19"/>
  <c r="C6" i="19"/>
  <c r="F19" i="19"/>
  <c r="P46" i="13" s="1"/>
  <c r="O46" i="13"/>
  <c r="C21" i="19"/>
  <c r="C22" i="19"/>
  <c r="N75" i="19"/>
  <c r="M75" i="19"/>
  <c r="AA22" i="19" s="1"/>
  <c r="L75" i="19"/>
  <c r="Z22" i="19" s="1"/>
  <c r="J75" i="19"/>
  <c r="I75" i="19"/>
  <c r="T22" i="19" s="1"/>
  <c r="H75" i="19"/>
  <c r="S22" i="19" s="1"/>
  <c r="N74" i="19"/>
  <c r="AB22" i="19" s="1"/>
  <c r="M74" i="19"/>
  <c r="Y22" i="19" s="1"/>
  <c r="L74" i="19"/>
  <c r="X22" i="19" s="1"/>
  <c r="J74" i="19"/>
  <c r="U22" i="19" s="1"/>
  <c r="I74" i="19"/>
  <c r="R22" i="19" s="1"/>
  <c r="H74" i="19"/>
  <c r="Q22" i="19" s="1"/>
  <c r="N73" i="19"/>
  <c r="M73" i="19"/>
  <c r="AA21" i="19" s="1"/>
  <c r="L73" i="19"/>
  <c r="Z21" i="19" s="1"/>
  <c r="J73" i="19"/>
  <c r="I73" i="19"/>
  <c r="T21" i="19" s="1"/>
  <c r="H73" i="19"/>
  <c r="S21" i="19" s="1"/>
  <c r="N72" i="19"/>
  <c r="AB21" i="19" s="1"/>
  <c r="M72" i="19"/>
  <c r="Y21" i="19" s="1"/>
  <c r="L72" i="19"/>
  <c r="X21" i="19" s="1"/>
  <c r="J72" i="19"/>
  <c r="I72" i="19"/>
  <c r="R21" i="19" s="1"/>
  <c r="H72" i="19"/>
  <c r="Q21" i="19" s="1"/>
  <c r="N71" i="19"/>
  <c r="M71" i="19"/>
  <c r="AA20" i="19" s="1"/>
  <c r="L71" i="19"/>
  <c r="Z20" i="19" s="1"/>
  <c r="J71" i="19"/>
  <c r="I71" i="19"/>
  <c r="T20" i="19" s="1"/>
  <c r="H71" i="19"/>
  <c r="S20" i="19" s="1"/>
  <c r="N70" i="19"/>
  <c r="AB20" i="19" s="1"/>
  <c r="M70" i="19"/>
  <c r="Y20" i="19" s="1"/>
  <c r="L70" i="19"/>
  <c r="X20" i="19" s="1"/>
  <c r="J70" i="19"/>
  <c r="U20" i="19" s="1"/>
  <c r="I70" i="19"/>
  <c r="R20" i="19" s="1"/>
  <c r="H70" i="19"/>
  <c r="Q20" i="19" s="1"/>
  <c r="N69" i="19"/>
  <c r="M69" i="19"/>
  <c r="AA19" i="19" s="1"/>
  <c r="L69" i="19"/>
  <c r="Z19" i="19" s="1"/>
  <c r="J69" i="19"/>
  <c r="I69" i="19"/>
  <c r="T19" i="19" s="1"/>
  <c r="H69" i="19"/>
  <c r="S19" i="19" s="1"/>
  <c r="N68" i="19"/>
  <c r="AB19" i="19" s="1"/>
  <c r="M68" i="19"/>
  <c r="Y19" i="19" s="1"/>
  <c r="L68" i="19"/>
  <c r="X19" i="19" s="1"/>
  <c r="J68" i="19"/>
  <c r="U19" i="19" s="1"/>
  <c r="I68" i="19"/>
  <c r="R19" i="19" s="1"/>
  <c r="H68" i="19"/>
  <c r="Q19" i="19" s="1"/>
  <c r="N67" i="19"/>
  <c r="M67" i="19"/>
  <c r="AA18" i="19" s="1"/>
  <c r="L67" i="19"/>
  <c r="Z18" i="19" s="1"/>
  <c r="J67" i="19"/>
  <c r="I67" i="19"/>
  <c r="T18" i="19" s="1"/>
  <c r="H67" i="19"/>
  <c r="S18" i="19" s="1"/>
  <c r="N66" i="19"/>
  <c r="AB18" i="19" s="1"/>
  <c r="M66" i="19"/>
  <c r="Y18" i="19" s="1"/>
  <c r="L66" i="19"/>
  <c r="X18" i="19" s="1"/>
  <c r="J66" i="19"/>
  <c r="U18" i="19" s="1"/>
  <c r="I66" i="19"/>
  <c r="R18" i="19" s="1"/>
  <c r="H66" i="19"/>
  <c r="Q18" i="19" s="1"/>
  <c r="N65" i="19"/>
  <c r="M65" i="19"/>
  <c r="AA17" i="19" s="1"/>
  <c r="C10" i="25" s="1"/>
  <c r="L65" i="19"/>
  <c r="Z17" i="19" s="1"/>
  <c r="B10" i="25" s="1"/>
  <c r="D10" i="25" s="1"/>
  <c r="J65" i="19"/>
  <c r="I65" i="19"/>
  <c r="T17" i="19" s="1"/>
  <c r="H65" i="19"/>
  <c r="S17" i="19" s="1"/>
  <c r="N64" i="19"/>
  <c r="AB17" i="19" s="1"/>
  <c r="D9" i="25" s="1"/>
  <c r="M64" i="19"/>
  <c r="Y17" i="19" s="1"/>
  <c r="C9" i="25" s="1"/>
  <c r="L64" i="19"/>
  <c r="X17" i="19" s="1"/>
  <c r="B9" i="25" s="1"/>
  <c r="J64" i="19"/>
  <c r="U17" i="19" s="1"/>
  <c r="I64" i="19"/>
  <c r="R17" i="19" s="1"/>
  <c r="H64" i="19"/>
  <c r="Q17" i="19" s="1"/>
  <c r="N63" i="19"/>
  <c r="M63" i="19"/>
  <c r="AA16" i="19" s="1"/>
  <c r="P24" i="25" s="1"/>
  <c r="L63" i="19"/>
  <c r="Z16" i="19" s="1"/>
  <c r="J63" i="19"/>
  <c r="I63" i="19"/>
  <c r="T16" i="19" s="1"/>
  <c r="H63" i="19"/>
  <c r="S16" i="19" s="1"/>
  <c r="N62" i="19"/>
  <c r="AB16" i="19" s="1"/>
  <c r="Q23" i="25" s="1"/>
  <c r="M62" i="19"/>
  <c r="Y16" i="19" s="1"/>
  <c r="P23" i="25" s="1"/>
  <c r="L62" i="19"/>
  <c r="X16" i="19" s="1"/>
  <c r="O23" i="25" s="1"/>
  <c r="J62" i="19"/>
  <c r="U16" i="19" s="1"/>
  <c r="I62" i="19"/>
  <c r="R16" i="19" s="1"/>
  <c r="H62" i="19"/>
  <c r="Q16" i="19" s="1"/>
  <c r="N61" i="19"/>
  <c r="M61" i="19"/>
  <c r="AA15" i="19" s="1"/>
  <c r="L61" i="19"/>
  <c r="Z15" i="19" s="1"/>
  <c r="J61" i="19"/>
  <c r="I61" i="19"/>
  <c r="T15" i="19" s="1"/>
  <c r="H61" i="19"/>
  <c r="S15" i="19" s="1"/>
  <c r="N60" i="19"/>
  <c r="AB15" i="19" s="1"/>
  <c r="M60" i="19"/>
  <c r="Y15" i="19" s="1"/>
  <c r="L60" i="19"/>
  <c r="X15" i="19" s="1"/>
  <c r="J60" i="19"/>
  <c r="U15" i="19" s="1"/>
  <c r="I60" i="19"/>
  <c r="R15" i="19" s="1"/>
  <c r="H60" i="19"/>
  <c r="Q15" i="19" s="1"/>
  <c r="N59" i="19"/>
  <c r="M59" i="19"/>
  <c r="AA14" i="19" s="1"/>
  <c r="C18" i="25" s="1"/>
  <c r="L59" i="19"/>
  <c r="Z14" i="19" s="1"/>
  <c r="J59" i="19"/>
  <c r="I59" i="19"/>
  <c r="T14" i="19" s="1"/>
  <c r="H59" i="19"/>
  <c r="S14" i="19" s="1"/>
  <c r="N58" i="19"/>
  <c r="AB14" i="19" s="1"/>
  <c r="D17" i="25" s="1"/>
  <c r="M58" i="19"/>
  <c r="Y14" i="19" s="1"/>
  <c r="C17" i="25" s="1"/>
  <c r="L58" i="19"/>
  <c r="X14" i="19" s="1"/>
  <c r="J58" i="19"/>
  <c r="U14" i="19" s="1"/>
  <c r="I58" i="19"/>
  <c r="R14" i="19" s="1"/>
  <c r="H58" i="19"/>
  <c r="Q14" i="19" s="1"/>
  <c r="N57" i="19"/>
  <c r="M57" i="19"/>
  <c r="AA13" i="19" s="1"/>
  <c r="L57" i="19"/>
  <c r="Z13" i="19" s="1"/>
  <c r="B24" i="25" s="1"/>
  <c r="D24" i="25" s="1"/>
  <c r="J57" i="19"/>
  <c r="I57" i="19"/>
  <c r="T13" i="19" s="1"/>
  <c r="H57" i="19"/>
  <c r="S13" i="19" s="1"/>
  <c r="N56" i="19"/>
  <c r="AB13" i="19" s="1"/>
  <c r="D23" i="25" s="1"/>
  <c r="M56" i="19"/>
  <c r="Y13" i="19" s="1"/>
  <c r="C23" i="25" s="1"/>
  <c r="L56" i="19"/>
  <c r="X13" i="19" s="1"/>
  <c r="B23" i="25" s="1"/>
  <c r="J56" i="19"/>
  <c r="U13" i="19" s="1"/>
  <c r="I56" i="19"/>
  <c r="R13" i="19" s="1"/>
  <c r="H56" i="19"/>
  <c r="Q13" i="19" s="1"/>
  <c r="N55" i="19"/>
  <c r="M55" i="19"/>
  <c r="AA12" i="19" s="1"/>
  <c r="L55" i="19"/>
  <c r="Z12" i="19" s="1"/>
  <c r="J55" i="19"/>
  <c r="I55" i="19"/>
  <c r="T12" i="19" s="1"/>
  <c r="H55" i="19"/>
  <c r="S12" i="19" s="1"/>
  <c r="N54" i="19"/>
  <c r="AB12" i="19" s="1"/>
  <c r="M54" i="19"/>
  <c r="Y12" i="19" s="1"/>
  <c r="P15" i="25" s="1"/>
  <c r="L54" i="19"/>
  <c r="X12" i="19" s="1"/>
  <c r="O15" i="25" s="1"/>
  <c r="J54" i="19"/>
  <c r="U12" i="19" s="1"/>
  <c r="I54" i="19"/>
  <c r="R12" i="19" s="1"/>
  <c r="H54" i="19"/>
  <c r="Q12" i="19" s="1"/>
  <c r="N53" i="19"/>
  <c r="M53" i="19"/>
  <c r="AA11" i="19" s="1"/>
  <c r="L53" i="19"/>
  <c r="Z11" i="19" s="1"/>
  <c r="J53" i="19"/>
  <c r="I53" i="19"/>
  <c r="T11" i="19" s="1"/>
  <c r="H53" i="19"/>
  <c r="S11" i="19" s="1"/>
  <c r="N52" i="19"/>
  <c r="AB11" i="19" s="1"/>
  <c r="M52" i="19"/>
  <c r="Y11" i="19" s="1"/>
  <c r="L52" i="19"/>
  <c r="J52" i="19"/>
  <c r="U11" i="19" s="1"/>
  <c r="I52" i="19"/>
  <c r="R11" i="19" s="1"/>
  <c r="H52" i="19"/>
  <c r="Q11" i="19" s="1"/>
  <c r="N51" i="19"/>
  <c r="M51" i="19"/>
  <c r="AA10" i="19" s="1"/>
  <c r="P20" i="25" s="1"/>
  <c r="L51" i="19"/>
  <c r="Z10" i="19" s="1"/>
  <c r="O20" i="25" s="1"/>
  <c r="Q20" i="25" s="1"/>
  <c r="J51" i="19"/>
  <c r="I51" i="19"/>
  <c r="T10" i="19" s="1"/>
  <c r="H51" i="19"/>
  <c r="S10" i="19" s="1"/>
  <c r="N50" i="19"/>
  <c r="AB10" i="19" s="1"/>
  <c r="Q19" i="25" s="1"/>
  <c r="M50" i="19"/>
  <c r="Y10" i="19" s="1"/>
  <c r="P19" i="25" s="1"/>
  <c r="L50" i="19"/>
  <c r="X10" i="19" s="1"/>
  <c r="O19" i="25" s="1"/>
  <c r="J50" i="19"/>
  <c r="U10" i="19" s="1"/>
  <c r="I50" i="19"/>
  <c r="R10" i="19" s="1"/>
  <c r="H50" i="19"/>
  <c r="Q10" i="19" s="1"/>
  <c r="N49" i="19"/>
  <c r="M49" i="19"/>
  <c r="AA9" i="19" s="1"/>
  <c r="L49" i="19"/>
  <c r="Z9" i="19" s="1"/>
  <c r="J49" i="19"/>
  <c r="I49" i="19"/>
  <c r="T9" i="19" s="1"/>
  <c r="H49" i="19"/>
  <c r="S9" i="19" s="1"/>
  <c r="N48" i="19"/>
  <c r="AB9" i="19" s="1"/>
  <c r="M48" i="19"/>
  <c r="Y9" i="19" s="1"/>
  <c r="L48" i="19"/>
  <c r="X9" i="19" s="1"/>
  <c r="J48" i="19"/>
  <c r="U9" i="19" s="1"/>
  <c r="I48" i="19"/>
  <c r="R9" i="19" s="1"/>
  <c r="H48" i="19"/>
  <c r="Q9" i="19" s="1"/>
  <c r="N47" i="19"/>
  <c r="M47" i="19"/>
  <c r="AA8" i="19" s="1"/>
  <c r="C12" i="25" s="1"/>
  <c r="L47" i="19"/>
  <c r="Z8" i="19" s="1"/>
  <c r="J47" i="19"/>
  <c r="I47" i="19"/>
  <c r="T8" i="19" s="1"/>
  <c r="H47" i="19"/>
  <c r="S8" i="19" s="1"/>
  <c r="N46" i="19"/>
  <c r="AB8" i="19" s="1"/>
  <c r="D11" i="25" s="1"/>
  <c r="M46" i="19"/>
  <c r="Y8" i="19" s="1"/>
  <c r="L46" i="19"/>
  <c r="X8" i="19" s="1"/>
  <c r="J46" i="19"/>
  <c r="U8" i="19" s="1"/>
  <c r="I46" i="19"/>
  <c r="R8" i="19" s="1"/>
  <c r="H46" i="19"/>
  <c r="Q8" i="19" s="1"/>
  <c r="N45" i="19"/>
  <c r="M45" i="19"/>
  <c r="AA7" i="19" s="1"/>
  <c r="P8" i="25" s="1"/>
  <c r="L45" i="19"/>
  <c r="Z7" i="19" s="1"/>
  <c r="O8" i="25" s="1"/>
  <c r="Q8" i="25" s="1"/>
  <c r="J45" i="19"/>
  <c r="I45" i="19"/>
  <c r="T7" i="19" s="1"/>
  <c r="H45" i="19"/>
  <c r="S7" i="19" s="1"/>
  <c r="N44" i="19"/>
  <c r="AB7" i="19" s="1"/>
  <c r="Q7" i="25" s="1"/>
  <c r="M44" i="19"/>
  <c r="Y7" i="19" s="1"/>
  <c r="P7" i="25" s="1"/>
  <c r="L44" i="19"/>
  <c r="X7" i="19" s="1"/>
  <c r="O7" i="25" s="1"/>
  <c r="J44" i="19"/>
  <c r="U7" i="19" s="1"/>
  <c r="I44" i="19"/>
  <c r="R7" i="19" s="1"/>
  <c r="H44" i="19"/>
  <c r="Q7" i="19" s="1"/>
  <c r="N43" i="19"/>
  <c r="M43" i="19"/>
  <c r="AA6" i="19" s="1"/>
  <c r="L43" i="19"/>
  <c r="Z6" i="19" s="1"/>
  <c r="J43" i="19"/>
  <c r="I43" i="19"/>
  <c r="T6" i="19" s="1"/>
  <c r="H43" i="19"/>
  <c r="S6" i="19" s="1"/>
  <c r="N42" i="19"/>
  <c r="AB6" i="19" s="1"/>
  <c r="D21" i="25" s="1"/>
  <c r="M42" i="19"/>
  <c r="Y6" i="19" s="1"/>
  <c r="L42" i="19"/>
  <c r="X6" i="19" s="1"/>
  <c r="J42" i="19"/>
  <c r="U6" i="19" s="1"/>
  <c r="I42" i="19"/>
  <c r="R6" i="19" s="1"/>
  <c r="H42" i="19"/>
  <c r="Q6" i="19" s="1"/>
  <c r="N41" i="19"/>
  <c r="M41" i="19"/>
  <c r="AA5" i="19" s="1"/>
  <c r="C26" i="25" s="1"/>
  <c r="L41" i="19"/>
  <c r="Z5" i="19" s="1"/>
  <c r="B26" i="25" s="1"/>
  <c r="D26" i="25" s="1"/>
  <c r="J41" i="19"/>
  <c r="I41" i="19"/>
  <c r="T5" i="19" s="1"/>
  <c r="H41" i="19"/>
  <c r="S5" i="19" s="1"/>
  <c r="N40" i="19"/>
  <c r="AB5" i="19" s="1"/>
  <c r="D25" i="25" s="1"/>
  <c r="M40" i="19"/>
  <c r="Y5" i="19" s="1"/>
  <c r="L40" i="19"/>
  <c r="X5" i="19" s="1"/>
  <c r="J40" i="19"/>
  <c r="U5" i="19" s="1"/>
  <c r="I40" i="19"/>
  <c r="R5" i="19" s="1"/>
  <c r="H40" i="19"/>
  <c r="Q5" i="19" s="1"/>
  <c r="N39" i="19"/>
  <c r="M39" i="19"/>
  <c r="AA4" i="19" s="1"/>
  <c r="P26" i="25" s="1"/>
  <c r="L39" i="19"/>
  <c r="Z4" i="19" s="1"/>
  <c r="J39" i="19"/>
  <c r="I39" i="19"/>
  <c r="T4" i="19" s="1"/>
  <c r="H39" i="19"/>
  <c r="S4" i="19" s="1"/>
  <c r="N38" i="19"/>
  <c r="AB4" i="19" s="1"/>
  <c r="Q25" i="25" s="1"/>
  <c r="M38" i="19"/>
  <c r="Y4" i="19" s="1"/>
  <c r="P25" i="25" s="1"/>
  <c r="L38" i="19"/>
  <c r="X4" i="19" s="1"/>
  <c r="O25" i="25" s="1"/>
  <c r="J38" i="19"/>
  <c r="U4" i="19" s="1"/>
  <c r="I38" i="19"/>
  <c r="R4" i="19" s="1"/>
  <c r="H38" i="19"/>
  <c r="Q4" i="19" s="1"/>
  <c r="N37" i="19"/>
  <c r="M37" i="19"/>
  <c r="AA3" i="19" s="1"/>
  <c r="C16" i="25" s="1"/>
  <c r="L37" i="19"/>
  <c r="Z3" i="19" s="1"/>
  <c r="B16" i="25" s="1"/>
  <c r="D16" i="25" s="1"/>
  <c r="J37" i="19"/>
  <c r="I37" i="19"/>
  <c r="T3" i="19" s="1"/>
  <c r="H37" i="19"/>
  <c r="S3" i="19" s="1"/>
  <c r="N36" i="19"/>
  <c r="AB3" i="19" s="1"/>
  <c r="D15" i="25" s="1"/>
  <c r="M36" i="19"/>
  <c r="Y3" i="19" s="1"/>
  <c r="C15" i="25" s="1"/>
  <c r="L36" i="19"/>
  <c r="X3" i="19" s="1"/>
  <c r="B15" i="25" s="1"/>
  <c r="J36" i="19"/>
  <c r="U3" i="19" s="1"/>
  <c r="I36" i="19"/>
  <c r="R3" i="19" s="1"/>
  <c r="H36" i="19"/>
  <c r="Q3" i="19" s="1"/>
  <c r="B7" i="23" s="1"/>
  <c r="Q31" i="22"/>
  <c r="P31" i="22"/>
  <c r="O31" i="22"/>
  <c r="Q7" i="22"/>
  <c r="P7" i="22"/>
  <c r="Q11" i="22"/>
  <c r="P11" i="22"/>
  <c r="O11" i="22"/>
  <c r="Q23" i="22"/>
  <c r="P23" i="22"/>
  <c r="O23" i="22"/>
  <c r="Q13" i="22"/>
  <c r="P13" i="22"/>
  <c r="O13" i="22"/>
  <c r="U21" i="19"/>
  <c r="D27" i="22"/>
  <c r="C27" i="22"/>
  <c r="B27" i="22"/>
  <c r="D31" i="22"/>
  <c r="C31" i="22"/>
  <c r="B31" i="22"/>
  <c r="Q29" i="22"/>
  <c r="P29" i="22"/>
  <c r="O29" i="22"/>
  <c r="D17" i="22"/>
  <c r="C17" i="22"/>
  <c r="B17" i="22"/>
  <c r="Q33" i="22"/>
  <c r="P33" i="22"/>
  <c r="O33" i="22"/>
  <c r="D25" i="22"/>
  <c r="C25" i="22"/>
  <c r="B25" i="22"/>
  <c r="D9" i="22"/>
  <c r="C9" i="22"/>
  <c r="B9" i="22"/>
  <c r="Q17" i="22"/>
  <c r="P17" i="22"/>
  <c r="O17" i="22"/>
  <c r="Q25" i="22"/>
  <c r="P25" i="22"/>
  <c r="O25" i="22"/>
  <c r="D23" i="22"/>
  <c r="C23" i="22"/>
  <c r="B23" i="22"/>
  <c r="X11" i="19"/>
  <c r="D15" i="22"/>
  <c r="C15" i="22"/>
  <c r="B15" i="22"/>
  <c r="D29" i="22"/>
  <c r="C29" i="22"/>
  <c r="B29" i="22"/>
  <c r="D7" i="22"/>
  <c r="C7" i="22"/>
  <c r="D33" i="22"/>
  <c r="C33" i="22"/>
  <c r="B33" i="22"/>
  <c r="Q9" i="22"/>
  <c r="P9" i="22"/>
  <c r="O9" i="22"/>
  <c r="Q15" i="22"/>
  <c r="P15" i="22"/>
  <c r="O15" i="22"/>
  <c r="D11" i="22"/>
  <c r="C11" i="22"/>
  <c r="B11" i="22"/>
  <c r="D13" i="22"/>
  <c r="C13" i="22"/>
  <c r="B13" i="22"/>
  <c r="Q27" i="22"/>
  <c r="P27" i="22"/>
  <c r="O27" i="22"/>
  <c r="C11" i="25" l="1"/>
  <c r="C24" i="25"/>
  <c r="Q15" i="25"/>
  <c r="D7" i="25"/>
  <c r="O26" i="25"/>
  <c r="Q26" i="25" s="1"/>
  <c r="C25" i="25"/>
  <c r="B25" i="25"/>
  <c r="B22" i="25"/>
  <c r="D22" i="25" s="1"/>
  <c r="Q13" i="25"/>
  <c r="D13" i="25"/>
  <c r="C22" i="25"/>
  <c r="P18" i="25"/>
  <c r="O13" i="25"/>
  <c r="O11" i="25"/>
  <c r="P17" i="25"/>
  <c r="P19" i="13"/>
  <c r="D50" i="13"/>
  <c r="D36" i="13"/>
  <c r="D19" i="13"/>
  <c r="P7" i="13"/>
  <c r="D23" i="13"/>
  <c r="C21" i="25"/>
  <c r="Q21" i="25"/>
  <c r="B12" i="25"/>
  <c r="D12" i="25" s="1"/>
  <c r="B11" i="25"/>
  <c r="O24" i="25"/>
  <c r="Q24" i="25" s="1"/>
  <c r="B17" i="25"/>
  <c r="P16" i="25"/>
  <c r="O16" i="25"/>
  <c r="Q16" i="25" s="1"/>
  <c r="B18" i="25"/>
  <c r="D18" i="25" s="1"/>
  <c r="B21" i="25"/>
  <c r="O21" i="25"/>
  <c r="P13" i="25"/>
  <c r="B8" i="25"/>
  <c r="D8" i="25" s="1"/>
  <c r="C8" i="25"/>
  <c r="B7" i="25"/>
  <c r="P21" i="25"/>
  <c r="C7" i="25"/>
  <c r="O22" i="25"/>
  <c r="Q22" i="25" s="1"/>
  <c r="O14" i="25"/>
  <c r="Q14" i="25" s="1"/>
  <c r="P22" i="25"/>
  <c r="P14" i="25"/>
  <c r="P9" i="25"/>
  <c r="P10" i="25"/>
  <c r="P11" i="25"/>
  <c r="P12" i="25"/>
  <c r="C13" i="25"/>
  <c r="C14" i="25"/>
  <c r="C19" i="25"/>
  <c r="C20" i="25"/>
  <c r="B20" i="25"/>
  <c r="D20" i="25" s="1"/>
  <c r="B19" i="25"/>
  <c r="D19" i="25"/>
  <c r="Q11" i="25"/>
  <c r="Q9" i="25"/>
  <c r="Q17" i="25"/>
  <c r="B14" i="25"/>
  <c r="D14" i="25" s="1"/>
  <c r="B13" i="25"/>
  <c r="O10" i="25"/>
  <c r="Q10" i="25" s="1"/>
  <c r="O9" i="25"/>
  <c r="O12" i="25"/>
  <c r="Q12" i="25" s="1"/>
  <c r="O18" i="25"/>
  <c r="Q18" i="25" s="1"/>
  <c r="O17" i="25"/>
  <c r="P13" i="13"/>
  <c r="D17" i="13"/>
  <c r="D11" i="13"/>
  <c r="D7" i="13"/>
  <c r="P11" i="13"/>
  <c r="P23" i="13"/>
  <c r="P54" i="13"/>
  <c r="D52" i="13"/>
  <c r="P48" i="13"/>
  <c r="D5" i="13"/>
  <c r="D46" i="13"/>
  <c r="P21" i="13"/>
  <c r="P17" i="13"/>
  <c r="P50" i="13"/>
  <c r="D9" i="13"/>
  <c r="P52" i="13"/>
  <c r="P9" i="13"/>
  <c r="D38" i="13"/>
  <c r="P15" i="13"/>
</calcChain>
</file>

<file path=xl/sharedStrings.xml><?xml version="1.0" encoding="utf-8"?>
<sst xmlns="http://schemas.openxmlformats.org/spreadsheetml/2006/main" count="1199" uniqueCount="598">
  <si>
    <t>第７１回 岐阜県高等学校総合体育大会テニス競技</t>
    <phoneticPr fontId="25"/>
  </si>
  <si>
    <t>【男　子　団　体】</t>
  </si>
  <si>
    <t/>
  </si>
  <si>
    <t>フィードイン・コンソレーション</t>
  </si>
  <si>
    <t>【女　子　団　体】</t>
  </si>
  <si>
    <t>団体（男子）</t>
  </si>
  <si>
    <t>団体（女子）</t>
  </si>
  <si>
    <t>男子Ｓ</t>
  </si>
  <si>
    <t>女子Ｓ</t>
  </si>
  <si>
    <t>男子D</t>
    <rPh sb="0" eb="2">
      <t>ダンシ</t>
    </rPh>
    <phoneticPr fontId="25"/>
  </si>
  <si>
    <t>女子D</t>
    <rPh sb="0" eb="2">
      <t>ジョシ</t>
    </rPh>
    <phoneticPr fontId="25"/>
  </si>
  <si>
    <t>男子Ｄ</t>
  </si>
  <si>
    <t>女子Ｄ</t>
  </si>
  <si>
    <t>ストレートインシングルス</t>
    <phoneticPr fontId="25"/>
  </si>
  <si>
    <t>可児　優希</t>
    <rPh sb="0" eb="2">
      <t>カニ</t>
    </rPh>
    <rPh sb="3" eb="4">
      <t>ユウ</t>
    </rPh>
    <rPh sb="4" eb="5">
      <t>キ</t>
    </rPh>
    <phoneticPr fontId="2"/>
  </si>
  <si>
    <t>③</t>
    <phoneticPr fontId="25"/>
  </si>
  <si>
    <t>県岐阜商</t>
    <rPh sb="0" eb="4">
      <t>ケンギフショウ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</si>
  <si>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5"/>
  </si>
  <si>
    <t>県岐阜商</t>
    <rPh sb="0" eb="4">
      <t>ケンギフショウ</t>
    </rPh>
    <phoneticPr fontId="25"/>
  </si>
  <si>
    <t>桃山　　晃</t>
    <rPh sb="0" eb="2">
      <t>モモヤマ</t>
    </rPh>
    <rPh sb="4" eb="5">
      <t>ヒカル</t>
    </rPh>
    <phoneticPr fontId="2"/>
  </si>
  <si>
    <t>麗澤瑞浪</t>
    <rPh sb="0" eb="2">
      <t>レイタク</t>
    </rPh>
    <rPh sb="2" eb="4">
      <t>ミズナミ</t>
    </rPh>
    <phoneticPr fontId="2"/>
  </si>
  <si>
    <t>向山　莉央</t>
  </si>
  <si>
    <t>②</t>
    <phoneticPr fontId="25"/>
  </si>
  <si>
    <t>古屋　良祐</t>
    <rPh sb="0" eb="2">
      <t>フルヤ</t>
    </rPh>
    <rPh sb="3" eb="4">
      <t>リョウ</t>
    </rPh>
    <rPh sb="4" eb="5">
      <t>スケ</t>
    </rPh>
    <phoneticPr fontId="2"/>
  </si>
  <si>
    <t>山田　奈々</t>
    <rPh sb="0" eb="2">
      <t>ヤマダ</t>
    </rPh>
    <rPh sb="3" eb="5">
      <t>ナナ</t>
    </rPh>
    <phoneticPr fontId="25"/>
  </si>
  <si>
    <t>麗澤瑞浪</t>
    <rPh sb="0" eb="4">
      <t>レイタクミズナミ</t>
    </rPh>
    <phoneticPr fontId="25"/>
  </si>
  <si>
    <t>藤井　良太</t>
  </si>
  <si>
    <t>佐野　愛鈴</t>
    <rPh sb="0" eb="2">
      <t>サノ</t>
    </rPh>
    <rPh sb="3" eb="4">
      <t>アイ</t>
    </rPh>
    <rPh sb="4" eb="5">
      <t>スズ</t>
    </rPh>
    <phoneticPr fontId="25"/>
  </si>
  <si>
    <t>矢内　大祐</t>
  </si>
  <si>
    <t>大野　　暖</t>
  </si>
  <si>
    <t>長田虎汰郎</t>
  </si>
  <si>
    <t>麗澤瑞浪</t>
    <rPh sb="0" eb="4">
      <t>レイタクミズナミ</t>
    </rPh>
    <phoneticPr fontId="2"/>
  </si>
  <si>
    <t>白橋　乃詠</t>
  </si>
  <si>
    <t>加納</t>
    <rPh sb="0" eb="2">
      <t>カノウ</t>
    </rPh>
    <phoneticPr fontId="25"/>
  </si>
  <si>
    <t>①</t>
    <phoneticPr fontId="25"/>
  </si>
  <si>
    <t>岐阜</t>
    <rPh sb="0" eb="2">
      <t>ギフ</t>
    </rPh>
    <phoneticPr fontId="2"/>
  </si>
  <si>
    <t>池戸　来望</t>
  </si>
  <si>
    <t>西山　大樹</t>
    <rPh sb="0" eb="2">
      <t>ニシヤマ</t>
    </rPh>
    <rPh sb="3" eb="5">
      <t>ダイキ</t>
    </rPh>
    <phoneticPr fontId="25"/>
  </si>
  <si>
    <t>酒井　菜帆</t>
  </si>
  <si>
    <t>ストレートインダブルス</t>
    <phoneticPr fontId="25"/>
  </si>
  <si>
    <t>村山　瑚都</t>
  </si>
  <si>
    <t>廣瀬  　仲</t>
  </si>
  <si>
    <t>清野　皓貴</t>
  </si>
  <si>
    <t>木股　弥子</t>
  </si>
  <si>
    <t>　　　男　子　　　　団 体 戦 登 録 メ ン バ ー</t>
  </si>
  <si>
    <t>学校名</t>
  </si>
  <si>
    <t>地区</t>
    <rPh sb="0" eb="2">
      <t>チク</t>
    </rPh>
    <phoneticPr fontId="25"/>
  </si>
  <si>
    <t>監督名</t>
  </si>
  <si>
    <t>選　手　名</t>
  </si>
  <si>
    <t>Ｎｏ１</t>
  </si>
  <si>
    <t>Ｎｏ２</t>
  </si>
  <si>
    <t>Ｎｏ３</t>
  </si>
  <si>
    <t>Ｎｏ４</t>
  </si>
  <si>
    <t>Ｎｏ５</t>
  </si>
  <si>
    <t>村井　独歩</t>
  </si>
  <si>
    <t>可児　優希③</t>
  </si>
  <si>
    <t>藤井　良太③</t>
  </si>
  <si>
    <t>廣瀬　　仲③</t>
  </si>
  <si>
    <t>清野　皓貴②</t>
  </si>
  <si>
    <t>安田　大剛②</t>
  </si>
  <si>
    <t>岐阜</t>
  </si>
  <si>
    <t>加藤　健司</t>
  </si>
  <si>
    <t>村田　佑太①</t>
  </si>
  <si>
    <t>丹羽　駿介③</t>
  </si>
  <si>
    <t>澤田　亮覇③</t>
  </si>
  <si>
    <t>中川　慎梧③</t>
  </si>
  <si>
    <t>伏屋　慶一②</t>
  </si>
  <si>
    <t>岐阜高専</t>
  </si>
  <si>
    <t>崎原　泰弘</t>
  </si>
  <si>
    <t>所　　泰成③</t>
  </si>
  <si>
    <t>竹中　舞志③</t>
  </si>
  <si>
    <t>井道　匠太③</t>
  </si>
  <si>
    <t>岩田　俐来③</t>
  </si>
  <si>
    <t>北村伊歩基②</t>
  </si>
  <si>
    <t>各務原</t>
  </si>
  <si>
    <t>橋本　　純</t>
  </si>
  <si>
    <t>辻　　祐史③</t>
  </si>
  <si>
    <t>塩谷　怜大②</t>
  </si>
  <si>
    <t>栗田　悟琉③</t>
  </si>
  <si>
    <t>足立　志透③</t>
  </si>
  <si>
    <t>石田　隆頼②</t>
  </si>
  <si>
    <t>岐阜北</t>
  </si>
  <si>
    <t>森　　有紀</t>
  </si>
  <si>
    <t>杉田　健心②</t>
  </si>
  <si>
    <t>鈴木　啓太②</t>
  </si>
  <si>
    <t>山下銀之丞②</t>
  </si>
  <si>
    <t>奥村　陽太②</t>
  </si>
  <si>
    <t>片桐　佳祐②</t>
  </si>
  <si>
    <t>加納</t>
  </si>
  <si>
    <t>堀　　　薫</t>
  </si>
  <si>
    <t>岩間　由祐③</t>
  </si>
  <si>
    <t>北島　颯人②</t>
  </si>
  <si>
    <t>浦山　湧斗③</t>
  </si>
  <si>
    <t>井深　雄貴②</t>
  </si>
  <si>
    <t>小原　拓巳③</t>
  </si>
  <si>
    <t>岐阜工</t>
  </si>
  <si>
    <t>竹嶋　大輝</t>
  </si>
  <si>
    <t>多和田愛杜③</t>
  </si>
  <si>
    <t>善家　幸輝②</t>
  </si>
  <si>
    <t>友広　陽斗②</t>
  </si>
  <si>
    <t>山中　麻翔③</t>
  </si>
  <si>
    <t>安川　晴稀②</t>
  </si>
  <si>
    <t>大垣北</t>
    <rPh sb="0" eb="3">
      <t>オオガキキタ</t>
    </rPh>
    <phoneticPr fontId="11"/>
  </si>
  <si>
    <t>杉山登志郎</t>
  </si>
  <si>
    <t>近藤　陽太③</t>
  </si>
  <si>
    <t>長屋　侑成③</t>
  </si>
  <si>
    <t>笠井　祐樹②</t>
  </si>
  <si>
    <t>安藤　駿佑③</t>
  </si>
  <si>
    <t>小倉　悠真③</t>
  </si>
  <si>
    <t>大垣南</t>
    <rPh sb="0" eb="3">
      <t>オオガキミナミ</t>
    </rPh>
    <phoneticPr fontId="11"/>
  </si>
  <si>
    <t>岩田　知佳</t>
  </si>
  <si>
    <t>樋口　敬斗③</t>
  </si>
  <si>
    <t>瀬戸　彬最③</t>
  </si>
  <si>
    <t>安藤　光志③</t>
  </si>
  <si>
    <t>小寺　寛紀③</t>
  </si>
  <si>
    <t>赤瀬川恵奏③</t>
  </si>
  <si>
    <t>大垣東</t>
    <rPh sb="0" eb="3">
      <t>オオガキヒガシ</t>
    </rPh>
    <phoneticPr fontId="11"/>
  </si>
  <si>
    <t>中村　治男</t>
  </si>
  <si>
    <t>佐藤　　漣②</t>
  </si>
  <si>
    <t>長尾　侑和②</t>
  </si>
  <si>
    <t>安藤　琢真③</t>
  </si>
  <si>
    <t>宮嶋　潤紀③</t>
  </si>
  <si>
    <t>光井　祐輝②</t>
  </si>
  <si>
    <t>関商工</t>
  </si>
  <si>
    <t>平岡　勇人</t>
  </si>
  <si>
    <t>坪井　友哉③</t>
  </si>
  <si>
    <t>野田　蒼偉③</t>
  </si>
  <si>
    <t>安藤　健太③</t>
  </si>
  <si>
    <t>中島　快斗③</t>
  </si>
  <si>
    <t>早川　僚真③</t>
  </si>
  <si>
    <t>可児</t>
    <rPh sb="0" eb="2">
      <t>カニ</t>
    </rPh>
    <phoneticPr fontId="2"/>
  </si>
  <si>
    <t>内藤　　崇</t>
  </si>
  <si>
    <t>橋本　拓也③</t>
  </si>
  <si>
    <t>林　　大和③</t>
  </si>
  <si>
    <t>金井　秀河③</t>
  </si>
  <si>
    <t>伊左治遥人②</t>
  </si>
  <si>
    <t>竹内　陸人③</t>
  </si>
  <si>
    <t>関</t>
  </si>
  <si>
    <t>田代　寿文</t>
  </si>
  <si>
    <t>長島　一朔③</t>
  </si>
  <si>
    <t>尾関日乃佑②</t>
  </si>
  <si>
    <t>三品　遥輝②</t>
  </si>
  <si>
    <t>松本　温司③</t>
  </si>
  <si>
    <t>後藤　敦朗③</t>
  </si>
  <si>
    <t>可児工</t>
    <rPh sb="0" eb="2">
      <t>カニ</t>
    </rPh>
    <rPh sb="2" eb="3">
      <t>コウ</t>
    </rPh>
    <phoneticPr fontId="2"/>
  </si>
  <si>
    <t>水野　孝二</t>
  </si>
  <si>
    <t>松岡　颯志③</t>
  </si>
  <si>
    <t>深川　海翔③</t>
  </si>
  <si>
    <t>伊藤　　汀②</t>
  </si>
  <si>
    <t>今井　柊吾②</t>
  </si>
  <si>
    <t>伊神　悠雅②</t>
  </si>
  <si>
    <t>加茂</t>
    <rPh sb="0" eb="2">
      <t>カモ</t>
    </rPh>
    <phoneticPr fontId="2"/>
  </si>
  <si>
    <t>脇方　煌斗③</t>
  </si>
  <si>
    <t>田口　和樹③</t>
  </si>
  <si>
    <t>今井　大誠③</t>
  </si>
  <si>
    <t>平田　士朗③</t>
  </si>
  <si>
    <t>大竹　利風③</t>
  </si>
  <si>
    <t>帝京大可児</t>
    <rPh sb="0" eb="5">
      <t>テイキョウダイカニ</t>
    </rPh>
    <phoneticPr fontId="2"/>
  </si>
  <si>
    <t>加藤　博也</t>
  </si>
  <si>
    <t>長屋　丈大③</t>
  </si>
  <si>
    <t>坪井　　隼③</t>
  </si>
  <si>
    <t>栁原　日和③</t>
  </si>
  <si>
    <t>小杉　修蔵②</t>
  </si>
  <si>
    <t>久野　優樹③</t>
  </si>
  <si>
    <t>杉江　尚紀</t>
  </si>
  <si>
    <t>桃山　　晃③</t>
  </si>
  <si>
    <t>古屋　良祐③</t>
  </si>
  <si>
    <t>矢内　大祐②</t>
  </si>
  <si>
    <t>長田虎汰郎②</t>
  </si>
  <si>
    <t>西山　大樹①</t>
  </si>
  <si>
    <t>恵那</t>
    <rPh sb="0" eb="2">
      <t>エナ</t>
    </rPh>
    <phoneticPr fontId="2"/>
  </si>
  <si>
    <t>小笠原涼太</t>
  </si>
  <si>
    <t>橋詰　拡輝①</t>
  </si>
  <si>
    <t>橋詰　直隼③</t>
  </si>
  <si>
    <t>新田　元椰③</t>
  </si>
  <si>
    <t>加藤　静真③</t>
  </si>
  <si>
    <t>後藤　朝陽②</t>
  </si>
  <si>
    <t>多治見</t>
  </si>
  <si>
    <t>吉田　凌平</t>
  </si>
  <si>
    <t>吉川　一太③</t>
  </si>
  <si>
    <t>木股　綜希②</t>
  </si>
  <si>
    <t>野末　琉生③</t>
  </si>
  <si>
    <t>小林　聖矢②</t>
  </si>
  <si>
    <t>鈴木　翔太②</t>
  </si>
  <si>
    <t>中津川工</t>
    <phoneticPr fontId="25"/>
  </si>
  <si>
    <t>杉本　龍司</t>
  </si>
  <si>
    <t>磯村　虹太③</t>
  </si>
  <si>
    <t>鷲見　啓太③</t>
  </si>
  <si>
    <t>原　　駿太③</t>
  </si>
  <si>
    <t>林　　悠侑③</t>
  </si>
  <si>
    <t>新美　喬基③</t>
  </si>
  <si>
    <t>　　　女　子　　　　団 体 戦 登 録 メ ン バ ー</t>
  </si>
  <si>
    <t>大塚　祐輔</t>
  </si>
  <si>
    <t>杉山　七菜③</t>
  </si>
  <si>
    <t>向山　莉央②</t>
  </si>
  <si>
    <t>佐野　愛鈴②</t>
  </si>
  <si>
    <t>大野　　 暖②</t>
  </si>
  <si>
    <t>酒井　菜帆②</t>
  </si>
  <si>
    <t>安藤　喜章</t>
  </si>
  <si>
    <t>白橋　乃詠②</t>
  </si>
  <si>
    <t>木股　弥子②</t>
  </si>
  <si>
    <t>亀山　紗希②</t>
  </si>
  <si>
    <t>古田　暖乃③</t>
  </si>
  <si>
    <t>小川　侑紗②</t>
  </si>
  <si>
    <t>小川　泰史</t>
  </si>
  <si>
    <t>横山　凜帆③</t>
  </si>
  <si>
    <t>平光　更彩②</t>
  </si>
  <si>
    <t>横山　優莉③</t>
  </si>
  <si>
    <t>藤田恵実里②</t>
  </si>
  <si>
    <t>佐野ひかり③</t>
  </si>
  <si>
    <t>田中　諭志</t>
  </si>
  <si>
    <t>上原　綺里②</t>
  </si>
  <si>
    <t>岸本　采那③</t>
  </si>
  <si>
    <t>江﨑　帆美③</t>
  </si>
  <si>
    <t>堀　　千陽③</t>
  </si>
  <si>
    <t>丹羽　絢香①</t>
  </si>
  <si>
    <t>白井　靖彦</t>
  </si>
  <si>
    <t>常冨　愛菜③</t>
  </si>
  <si>
    <t>岡部　芹耶③</t>
  </si>
  <si>
    <t>木村　唄菜③</t>
  </si>
  <si>
    <t>立岡　愛梨③</t>
  </si>
  <si>
    <t>亀山　心葉③</t>
  </si>
  <si>
    <t>岐阜東</t>
  </si>
  <si>
    <t>早川　貴子</t>
  </si>
  <si>
    <t>片岡　新菜③</t>
  </si>
  <si>
    <t>土本　萌絵③</t>
  </si>
  <si>
    <t>花村　祐奈③</t>
  </si>
  <si>
    <t>後藤那七海③</t>
  </si>
  <si>
    <t>河合　珠希③</t>
  </si>
  <si>
    <t>聖マリア</t>
  </si>
  <si>
    <t>長井　篤史</t>
  </si>
  <si>
    <t>山谷　莉子①</t>
  </si>
  <si>
    <t>園井　美月①</t>
  </si>
  <si>
    <t>糟谷　柚奈②</t>
  </si>
  <si>
    <t>國枝　わこ②</t>
  </si>
  <si>
    <t>山田奈乃羽①</t>
  </si>
  <si>
    <t>各務原西</t>
  </si>
  <si>
    <t>足立愉有子</t>
  </si>
  <si>
    <t>山中　柚希③</t>
  </si>
  <si>
    <t>大戸　日葵③</t>
  </si>
  <si>
    <t>松井　涼香③</t>
  </si>
  <si>
    <t>澤﨑　奈実②</t>
  </si>
  <si>
    <t>藤井　優羽③</t>
  </si>
  <si>
    <t>岐阜城北</t>
  </si>
  <si>
    <t>上原　一人</t>
  </si>
  <si>
    <t>梅田　 陽②</t>
  </si>
  <si>
    <t>下野　愛翔③</t>
  </si>
  <si>
    <t>福手ももこ②</t>
  </si>
  <si>
    <t>井上梨乃彩③</t>
  </si>
  <si>
    <t>丹羽優衣奈②</t>
  </si>
  <si>
    <t>岐阜総合</t>
  </si>
  <si>
    <t>市橋　昌樹</t>
  </si>
  <si>
    <t>五明　天音③</t>
  </si>
  <si>
    <t>岡﨑　　葵③</t>
  </si>
  <si>
    <t>西尾妃花梨③</t>
  </si>
  <si>
    <t>加川　　凛③</t>
  </si>
  <si>
    <t>三嶋　光莉③</t>
  </si>
  <si>
    <t>五十川　貢</t>
  </si>
  <si>
    <t>田中　愛美③</t>
  </si>
  <si>
    <t>堀　　みう②</t>
  </si>
  <si>
    <t>宮下野乃子③</t>
  </si>
  <si>
    <t>國枝姫万莉③</t>
  </si>
  <si>
    <t>渡部　藍花③</t>
  </si>
  <si>
    <t>桐山　茂寛</t>
  </si>
  <si>
    <t>太宰　智海③</t>
  </si>
  <si>
    <t>堀田　真央③</t>
  </si>
  <si>
    <t>山田　莉子③</t>
  </si>
  <si>
    <t>大倉　知佳③</t>
  </si>
  <si>
    <t>島原　結衣③</t>
  </si>
  <si>
    <t>菅井　　修</t>
  </si>
  <si>
    <t>金ケ江絢菜③</t>
  </si>
  <si>
    <t>石間　美有③</t>
  </si>
  <si>
    <t>七里　綾香③</t>
  </si>
  <si>
    <t>塩谷　友菜②</t>
  </si>
  <si>
    <t>岩田　千寛③</t>
  </si>
  <si>
    <t>東濃実</t>
    <rPh sb="0" eb="2">
      <t>トウノウ</t>
    </rPh>
    <rPh sb="2" eb="3">
      <t>ジツ</t>
    </rPh>
    <phoneticPr fontId="2"/>
  </si>
  <si>
    <t>堀井　　篤</t>
  </si>
  <si>
    <t>秋山　明曖③</t>
  </si>
  <si>
    <t>佐橋　柚香③</t>
  </si>
  <si>
    <t>松永　珠莉②</t>
  </si>
  <si>
    <t>髙木純愛梨②</t>
  </si>
  <si>
    <t>小栗　陽和③</t>
  </si>
  <si>
    <t>関</t>
    <rPh sb="0" eb="1">
      <t>セキ</t>
    </rPh>
    <phoneticPr fontId="2"/>
  </si>
  <si>
    <t>奥田　靖彦</t>
    <rPh sb="0" eb="2">
      <t>オクダ</t>
    </rPh>
    <rPh sb="3" eb="5">
      <t>ヤスヒコ</t>
    </rPh>
    <phoneticPr fontId="17"/>
  </si>
  <si>
    <t>三島　黎空③</t>
    <rPh sb="0" eb="2">
      <t>ミシマ</t>
    </rPh>
    <rPh sb="3" eb="4">
      <t>レイ</t>
    </rPh>
    <rPh sb="4" eb="5">
      <t>クウ</t>
    </rPh>
    <phoneticPr fontId="17"/>
  </si>
  <si>
    <t>加藤　来望③</t>
    <rPh sb="0" eb="2">
      <t>カトウ</t>
    </rPh>
    <rPh sb="3" eb="5">
      <t>クルミ</t>
    </rPh>
    <phoneticPr fontId="17"/>
  </si>
  <si>
    <t>田口　心優②</t>
    <rPh sb="0" eb="2">
      <t>タグチ</t>
    </rPh>
    <rPh sb="3" eb="4">
      <t>ココロ</t>
    </rPh>
    <rPh sb="4" eb="5">
      <t>ヤサ</t>
    </rPh>
    <phoneticPr fontId="17"/>
  </si>
  <si>
    <t>加藤　桜月③</t>
    <rPh sb="0" eb="2">
      <t>カトウ</t>
    </rPh>
    <rPh sb="3" eb="5">
      <t>サツキ</t>
    </rPh>
    <phoneticPr fontId="17"/>
  </si>
  <si>
    <t>江川　日菜③</t>
    <rPh sb="0" eb="2">
      <t>エガワ</t>
    </rPh>
    <rPh sb="3" eb="5">
      <t>ヒナ</t>
    </rPh>
    <phoneticPr fontId="17"/>
  </si>
  <si>
    <t>関商工</t>
    <rPh sb="0" eb="3">
      <t>セキショウコウ</t>
    </rPh>
    <phoneticPr fontId="2"/>
  </si>
  <si>
    <t>古川　和央</t>
    <rPh sb="0" eb="2">
      <t>フルカワ</t>
    </rPh>
    <rPh sb="3" eb="5">
      <t>ワオウ</t>
    </rPh>
    <phoneticPr fontId="16"/>
  </si>
  <si>
    <t>片岡　心菜②</t>
    <rPh sb="0" eb="2">
      <t>カタオカ</t>
    </rPh>
    <rPh sb="3" eb="4">
      <t>ココロ</t>
    </rPh>
    <rPh sb="4" eb="5">
      <t>ナ</t>
    </rPh>
    <phoneticPr fontId="15"/>
  </si>
  <si>
    <t>板津奈菜可③</t>
  </si>
  <si>
    <t>兼松　留梨③</t>
  </si>
  <si>
    <t>加野　詩織③</t>
  </si>
  <si>
    <t>日置　心音②</t>
    <rPh sb="0" eb="2">
      <t>ヒオキ</t>
    </rPh>
    <rPh sb="3" eb="4">
      <t>ココロ</t>
    </rPh>
    <rPh sb="4" eb="5">
      <t>オト</t>
    </rPh>
    <phoneticPr fontId="14"/>
  </si>
  <si>
    <t>郡上</t>
    <rPh sb="0" eb="2">
      <t>グジョウ</t>
    </rPh>
    <phoneticPr fontId="2"/>
  </si>
  <si>
    <t>大塚　志暉</t>
    <rPh sb="0" eb="2">
      <t>オオツカ</t>
    </rPh>
    <rPh sb="3" eb="4">
      <t>シ</t>
    </rPh>
    <rPh sb="4" eb="5">
      <t>カガヤク</t>
    </rPh>
    <phoneticPr fontId="2"/>
  </si>
  <si>
    <t>藤田　夏遥②</t>
    <rPh sb="0" eb="2">
      <t>フジタ</t>
    </rPh>
    <rPh sb="3" eb="4">
      <t>ナツ</t>
    </rPh>
    <rPh sb="4" eb="5">
      <t>ハルカ</t>
    </rPh>
    <phoneticPr fontId="16"/>
  </si>
  <si>
    <t>森　菜々香③</t>
    <rPh sb="0" eb="1">
      <t>モリ</t>
    </rPh>
    <rPh sb="2" eb="4">
      <t>ナナ</t>
    </rPh>
    <phoneticPr fontId="16"/>
  </si>
  <si>
    <t>山口　智穂③</t>
    <rPh sb="0" eb="2">
      <t>ヤマグチ</t>
    </rPh>
    <rPh sb="3" eb="5">
      <t>チホ</t>
    </rPh>
    <phoneticPr fontId="16"/>
  </si>
  <si>
    <t>林　亜梨左②</t>
    <rPh sb="0" eb="1">
      <t>ハヤシ</t>
    </rPh>
    <rPh sb="2" eb="3">
      <t>ア</t>
    </rPh>
    <rPh sb="3" eb="4">
      <t>ナシ</t>
    </rPh>
    <rPh sb="4" eb="5">
      <t>ヒダリ</t>
    </rPh>
    <phoneticPr fontId="16"/>
  </si>
  <si>
    <t>清水　美吹③</t>
    <rPh sb="0" eb="2">
      <t>シミズ</t>
    </rPh>
    <rPh sb="3" eb="4">
      <t>ビ</t>
    </rPh>
    <rPh sb="4" eb="5">
      <t>フ</t>
    </rPh>
    <phoneticPr fontId="16"/>
  </si>
  <si>
    <t>可児</t>
    <rPh sb="0" eb="2">
      <t>カニ</t>
    </rPh>
    <phoneticPr fontId="25"/>
  </si>
  <si>
    <t>山下由香理</t>
    <rPh sb="0" eb="2">
      <t>ヤマシタ</t>
    </rPh>
    <rPh sb="2" eb="4">
      <t>ユカ</t>
    </rPh>
    <rPh sb="4" eb="5">
      <t>リ</t>
    </rPh>
    <phoneticPr fontId="25"/>
  </si>
  <si>
    <t>吉村　知優②</t>
    <rPh sb="0" eb="2">
      <t>ヨシムラ</t>
    </rPh>
    <rPh sb="3" eb="4">
      <t>チ</t>
    </rPh>
    <rPh sb="4" eb="5">
      <t>ユウ</t>
    </rPh>
    <phoneticPr fontId="25"/>
  </si>
  <si>
    <t>藤川　結菜③</t>
    <rPh sb="0" eb="2">
      <t>フジカワ</t>
    </rPh>
    <rPh sb="3" eb="5">
      <t>ユイナ</t>
    </rPh>
    <phoneticPr fontId="25"/>
  </si>
  <si>
    <t>鈴木　美奈③</t>
    <rPh sb="0" eb="2">
      <t>スズキ</t>
    </rPh>
    <rPh sb="3" eb="4">
      <t>ミ</t>
    </rPh>
    <rPh sb="4" eb="5">
      <t>ナ</t>
    </rPh>
    <phoneticPr fontId="25"/>
  </si>
  <si>
    <t>藤吉　優香②</t>
    <rPh sb="0" eb="2">
      <t>フジヨシ</t>
    </rPh>
    <rPh sb="3" eb="4">
      <t>ユウ</t>
    </rPh>
    <rPh sb="4" eb="5">
      <t>カオ</t>
    </rPh>
    <phoneticPr fontId="25"/>
  </si>
  <si>
    <t>堀﨑　　愛③</t>
    <rPh sb="0" eb="2">
      <t>ホリサキ</t>
    </rPh>
    <rPh sb="4" eb="5">
      <t>アイ</t>
    </rPh>
    <phoneticPr fontId="25"/>
  </si>
  <si>
    <t>森本　展健</t>
  </si>
  <si>
    <t>山田　奈々③</t>
  </si>
  <si>
    <t>古林　優衣①</t>
  </si>
  <si>
    <t>工藤　朱音②</t>
  </si>
  <si>
    <t>森　彩花里①</t>
  </si>
  <si>
    <t>林　　菜那③</t>
  </si>
  <si>
    <t>多治見北</t>
  </si>
  <si>
    <t>水谷　浩久</t>
  </si>
  <si>
    <t>池俣　知佳①</t>
  </si>
  <si>
    <t>田牧　里渉②</t>
  </si>
  <si>
    <t>長谷川結乙③</t>
  </si>
  <si>
    <t>纐纈　芽依③</t>
  </si>
  <si>
    <t>藤田　紗衣②</t>
  </si>
  <si>
    <t>麗澤瑞浪</t>
  </si>
  <si>
    <t>県岐阜商</t>
    <rPh sb="0" eb="1">
      <t>ケン</t>
    </rPh>
    <rPh sb="1" eb="3">
      <t>ギフ</t>
    </rPh>
    <rPh sb="3" eb="4">
      <t>ショウ</t>
    </rPh>
    <phoneticPr fontId="2"/>
  </si>
  <si>
    <t>加納</t>
    <rPh sb="0" eb="2">
      <t>カノウ</t>
    </rPh>
    <phoneticPr fontId="2"/>
  </si>
  <si>
    <t>【男　子　シ　ン　グ　ル　ス】</t>
  </si>
  <si>
    <t>３位決定戦</t>
  </si>
  <si>
    <t>５位決定戦</t>
  </si>
  <si>
    <t>７位決定戦</t>
  </si>
  <si>
    <t>【女　子　シ　ン　グ　ル　ス】</t>
  </si>
  <si>
    <t>【男　子　ダ　ブ　ル　ス】</t>
  </si>
  <si>
    <t>【女　子　ダ　ブ　ル　ス】</t>
  </si>
  <si>
    <t>男子S</t>
    <rPh sb="0" eb="2">
      <t>ダンシ</t>
    </rPh>
    <phoneticPr fontId="25"/>
  </si>
  <si>
    <t>女子S</t>
    <rPh sb="0" eb="2">
      <t>ジョシ</t>
    </rPh>
    <phoneticPr fontId="25"/>
  </si>
  <si>
    <t>選手氏名</t>
    <rPh sb="0" eb="2">
      <t>センシュ</t>
    </rPh>
    <rPh sb="2" eb="4">
      <t>シメイ</t>
    </rPh>
    <phoneticPr fontId="28"/>
  </si>
  <si>
    <t>学年</t>
    <rPh sb="0" eb="2">
      <t>ガクネン</t>
    </rPh>
    <phoneticPr fontId="28"/>
  </si>
  <si>
    <t>学校名</t>
    <rPh sb="0" eb="3">
      <t>ガッコウメイ</t>
    </rPh>
    <phoneticPr fontId="28"/>
  </si>
  <si>
    <t>選手氏名</t>
    <rPh sb="0" eb="2">
      <t>センシュ</t>
    </rPh>
    <rPh sb="2" eb="4">
      <t>シメイ</t>
    </rPh>
    <phoneticPr fontId="25"/>
  </si>
  <si>
    <t>学年</t>
    <rPh sb="0" eb="2">
      <t>ガクネン</t>
    </rPh>
    <phoneticPr fontId="25"/>
  </si>
  <si>
    <t>学校名</t>
    <rPh sb="0" eb="3">
      <t>ガッコウメイ</t>
    </rPh>
    <phoneticPr fontId="25"/>
  </si>
  <si>
    <t>山田　稜真</t>
  </si>
  <si>
    <t>県岐阜商</t>
  </si>
  <si>
    <t>森岡　律葵</t>
  </si>
  <si>
    <t>藤井　優羽</t>
  </si>
  <si>
    <t>辻　　祐史</t>
  </si>
  <si>
    <t>藤田恵実里</t>
  </si>
  <si>
    <t>今井　心音</t>
  </si>
  <si>
    <t>浜崎　侑弥</t>
  </si>
  <si>
    <t>古田　暖乃</t>
  </si>
  <si>
    <t>長縄　達也</t>
  </si>
  <si>
    <t>亀山　紗希</t>
  </si>
  <si>
    <t>瀬戸　彬最</t>
  </si>
  <si>
    <t>大垣南</t>
    <rPh sb="0" eb="3">
      <t>オオガキミナミ</t>
    </rPh>
    <phoneticPr fontId="2"/>
  </si>
  <si>
    <t>國枝姫万莉</t>
    <rPh sb="0" eb="2">
      <t>クニエダ</t>
    </rPh>
    <rPh sb="2" eb="3">
      <t>ヒメ</t>
    </rPh>
    <rPh sb="3" eb="4">
      <t>ヨロズ</t>
    </rPh>
    <rPh sb="4" eb="5">
      <t>マリ</t>
    </rPh>
    <phoneticPr fontId="16"/>
  </si>
  <si>
    <t>大垣北</t>
    <rPh sb="0" eb="3">
      <t>オオガキキタ</t>
    </rPh>
    <phoneticPr fontId="2"/>
  </si>
  <si>
    <t>安田　大剛</t>
  </si>
  <si>
    <t>常冨　愛菜</t>
  </si>
  <si>
    <t>小倉　悠真</t>
  </si>
  <si>
    <t>大垣北</t>
    <rPh sb="0" eb="2">
      <t>オオガキ</t>
    </rPh>
    <rPh sb="2" eb="3">
      <t>キタ</t>
    </rPh>
    <phoneticPr fontId="2"/>
  </si>
  <si>
    <t>堀田　真央</t>
    <rPh sb="0" eb="2">
      <t>ホッタ</t>
    </rPh>
    <rPh sb="3" eb="5">
      <t>マオ</t>
    </rPh>
    <phoneticPr fontId="18"/>
  </si>
  <si>
    <t>丹羽　駿介</t>
  </si>
  <si>
    <t>片岡　新菜</t>
  </si>
  <si>
    <t>木村　謠斗</t>
    <rPh sb="0" eb="2">
      <t>キムラ</t>
    </rPh>
    <rPh sb="3" eb="4">
      <t>ヨウ</t>
    </rPh>
    <rPh sb="4" eb="5">
      <t>ト</t>
    </rPh>
    <phoneticPr fontId="1"/>
  </si>
  <si>
    <t>大垣西</t>
    <rPh sb="0" eb="3">
      <t>オオガキニシ</t>
    </rPh>
    <phoneticPr fontId="2"/>
  </si>
  <si>
    <t>山田　莉子</t>
    <rPh sb="0" eb="2">
      <t>ヤマダ</t>
    </rPh>
    <rPh sb="3" eb="4">
      <t>マリ</t>
    </rPh>
    <rPh sb="4" eb="5">
      <t>コ</t>
    </rPh>
    <phoneticPr fontId="18"/>
  </si>
  <si>
    <t>青山　拓矢</t>
  </si>
  <si>
    <t>岩田　侑芽</t>
  </si>
  <si>
    <t>金井　秀河</t>
    <rPh sb="0" eb="2">
      <t>カナイ</t>
    </rPh>
    <rPh sb="3" eb="4">
      <t>ヒイ</t>
    </rPh>
    <rPh sb="4" eb="5">
      <t>カワ</t>
    </rPh>
    <phoneticPr fontId="2"/>
  </si>
  <si>
    <t>加野　詩織</t>
  </si>
  <si>
    <t>竹山輝利斗</t>
  </si>
  <si>
    <t>園井　美月</t>
  </si>
  <si>
    <t>野田　蒼偉</t>
  </si>
  <si>
    <t>森　菜々香</t>
    <rPh sb="0" eb="1">
      <t>モリ</t>
    </rPh>
    <rPh sb="2" eb="4">
      <t>ナナ</t>
    </rPh>
    <phoneticPr fontId="22"/>
  </si>
  <si>
    <t>山村　恵史</t>
  </si>
  <si>
    <t>上原　綺里</t>
  </si>
  <si>
    <t>後藤　悠汰</t>
    <rPh sb="0" eb="2">
      <t>ゴトウ</t>
    </rPh>
    <rPh sb="3" eb="5">
      <t>ユウタ</t>
    </rPh>
    <phoneticPr fontId="1"/>
  </si>
  <si>
    <t>松永　珠莉</t>
  </si>
  <si>
    <t>近藤　陽太</t>
  </si>
  <si>
    <t>下田　莉々</t>
  </si>
  <si>
    <t>続木優太朗</t>
  </si>
  <si>
    <t>工藤　朱音</t>
  </si>
  <si>
    <t>笠井　祐樹</t>
  </si>
  <si>
    <t>田中　愛美</t>
    <rPh sb="0" eb="2">
      <t>タナカ</t>
    </rPh>
    <rPh sb="3" eb="5">
      <t>アイミ</t>
    </rPh>
    <phoneticPr fontId="2"/>
  </si>
  <si>
    <t>橋詰　直隼</t>
  </si>
  <si>
    <t>恵那</t>
  </si>
  <si>
    <t>井手琉美菜</t>
  </si>
  <si>
    <t>長屋　侑成</t>
  </si>
  <si>
    <t>太宰　智海</t>
    <rPh sb="0" eb="2">
      <t>ダザイ</t>
    </rPh>
    <rPh sb="3" eb="4">
      <t>チ</t>
    </rPh>
    <rPh sb="4" eb="5">
      <t>ウミ</t>
    </rPh>
    <phoneticPr fontId="18"/>
  </si>
  <si>
    <t>木股　綜希</t>
  </si>
  <si>
    <t>小野　陽由</t>
  </si>
  <si>
    <t>瑞浪</t>
    <rPh sb="0" eb="2">
      <t>ミズナミ</t>
    </rPh>
    <phoneticPr fontId="2"/>
  </si>
  <si>
    <t>戸田　快生</t>
    <rPh sb="0" eb="2">
      <t>トダ</t>
    </rPh>
    <rPh sb="3" eb="4">
      <t>カイ</t>
    </rPh>
    <rPh sb="4" eb="5">
      <t>イ</t>
    </rPh>
    <phoneticPr fontId="2"/>
  </si>
  <si>
    <t>堀　　みう</t>
    <rPh sb="0" eb="1">
      <t>ホリ</t>
    </rPh>
    <phoneticPr fontId="17"/>
  </si>
  <si>
    <t>橋本　拓也</t>
    <rPh sb="0" eb="2">
      <t>ハシモト</t>
    </rPh>
    <rPh sb="3" eb="5">
      <t>タクヤ</t>
    </rPh>
    <phoneticPr fontId="2"/>
  </si>
  <si>
    <t>宮下野乃子</t>
    <rPh sb="0" eb="2">
      <t>ミヤシタ</t>
    </rPh>
    <rPh sb="2" eb="5">
      <t>ノノコ</t>
    </rPh>
    <phoneticPr fontId="4"/>
  </si>
  <si>
    <t>長島　一朔</t>
  </si>
  <si>
    <t>秋山　明曖</t>
  </si>
  <si>
    <t>三品　遥輝</t>
  </si>
  <si>
    <t>三島　黎空</t>
    <rPh sb="0" eb="2">
      <t>ミシマ</t>
    </rPh>
    <rPh sb="3" eb="4">
      <t>レイ</t>
    </rPh>
    <rPh sb="4" eb="5">
      <t>クウ</t>
    </rPh>
    <phoneticPr fontId="23"/>
  </si>
  <si>
    <t>長屋　丈大</t>
    <rPh sb="0" eb="2">
      <t>ナガヤ</t>
    </rPh>
    <rPh sb="3" eb="5">
      <t>ジョウダイ</t>
    </rPh>
    <phoneticPr fontId="18"/>
  </si>
  <si>
    <t>片岡　心菜</t>
    <rPh sb="0" eb="2">
      <t>カタオカ</t>
    </rPh>
    <rPh sb="3" eb="4">
      <t>ココロ</t>
    </rPh>
    <rPh sb="4" eb="5">
      <t>ナ</t>
    </rPh>
    <phoneticPr fontId="18"/>
  </si>
  <si>
    <t>足立　雄哉</t>
    <rPh sb="0" eb="2">
      <t>アダチ</t>
    </rPh>
    <rPh sb="3" eb="4">
      <t>オス</t>
    </rPh>
    <rPh sb="4" eb="5">
      <t>ヤ</t>
    </rPh>
    <phoneticPr fontId="1"/>
  </si>
  <si>
    <t>佐橋　柚香</t>
  </si>
  <si>
    <t>坪井　友哉</t>
  </si>
  <si>
    <t>板津奈菜可</t>
  </si>
  <si>
    <t>白井幸太朗</t>
  </si>
  <si>
    <t>加藤　桜月</t>
    <rPh sb="0" eb="2">
      <t>カトウ</t>
    </rPh>
    <rPh sb="3" eb="5">
      <t>サツキ</t>
    </rPh>
    <phoneticPr fontId="23"/>
  </si>
  <si>
    <t>塩崎　一護</t>
  </si>
  <si>
    <t>田口　心優</t>
    <rPh sb="0" eb="2">
      <t>タグチ</t>
    </rPh>
    <rPh sb="3" eb="4">
      <t>ココロ</t>
    </rPh>
    <rPh sb="4" eb="5">
      <t>ヤサ</t>
    </rPh>
    <phoneticPr fontId="23"/>
  </si>
  <si>
    <t>加藤　樹真</t>
  </si>
  <si>
    <t>池俣　知佳</t>
  </si>
  <si>
    <t>加藤　佑真</t>
  </si>
  <si>
    <t>古林　優衣</t>
  </si>
  <si>
    <t>山本　悠生</t>
  </si>
  <si>
    <t>田牧　里渉</t>
  </si>
  <si>
    <t>横山　優莉</t>
  </si>
  <si>
    <t>岐阜北</t>
    <rPh sb="0" eb="2">
      <t>ギフ</t>
    </rPh>
    <rPh sb="2" eb="3">
      <t>キタ</t>
    </rPh>
    <phoneticPr fontId="2"/>
  </si>
  <si>
    <t>片桐　稜久</t>
  </si>
  <si>
    <t>岐阜工</t>
    <rPh sb="0" eb="2">
      <t>ギフ</t>
    </rPh>
    <rPh sb="2" eb="3">
      <t>コウ</t>
    </rPh>
    <phoneticPr fontId="2"/>
  </si>
  <si>
    <t>堀　　千陽</t>
  </si>
  <si>
    <t>小瀬喜代治</t>
  </si>
  <si>
    <t>平光　更彩</t>
  </si>
  <si>
    <t>岐阜北</t>
    <rPh sb="0" eb="3">
      <t>ギフキタ</t>
    </rPh>
    <phoneticPr fontId="25"/>
  </si>
  <si>
    <t>浦岡　翔汰</t>
  </si>
  <si>
    <t>丹羽　絢香</t>
  </si>
  <si>
    <t>深尾　風月</t>
  </si>
  <si>
    <t>各務原</t>
    <rPh sb="0" eb="3">
      <t>カカミハラ</t>
    </rPh>
    <phoneticPr fontId="2"/>
  </si>
  <si>
    <t>武田　幸弥</t>
  </si>
  <si>
    <t>岐阜東</t>
    <rPh sb="0" eb="2">
      <t>ギフ</t>
    </rPh>
    <rPh sb="2" eb="3">
      <t>ヒガシ</t>
    </rPh>
    <phoneticPr fontId="2"/>
  </si>
  <si>
    <t>富成　弘貴</t>
  </si>
  <si>
    <t>岡部　芹那</t>
  </si>
  <si>
    <t>古田　　蓮</t>
  </si>
  <si>
    <t>土本　萌絵</t>
  </si>
  <si>
    <t>山口　雄大</t>
  </si>
  <si>
    <t>樋口　敬斗</t>
  </si>
  <si>
    <t>大垣南</t>
    <rPh sb="0" eb="2">
      <t>オオガキ</t>
    </rPh>
    <rPh sb="2" eb="3">
      <t>ミナミ</t>
    </rPh>
    <phoneticPr fontId="25"/>
  </si>
  <si>
    <t>県岐阜商</t>
    <phoneticPr fontId="25"/>
  </si>
  <si>
    <t>廣瀬菜々音</t>
  </si>
  <si>
    <t>大倉　知佳</t>
    <rPh sb="0" eb="2">
      <t>オオクラ</t>
    </rPh>
    <rPh sb="3" eb="5">
      <t>チカ</t>
    </rPh>
    <phoneticPr fontId="18"/>
  </si>
  <si>
    <t>大垣西</t>
    <rPh sb="0" eb="2">
      <t>オオガキ</t>
    </rPh>
    <rPh sb="2" eb="3">
      <t>ニシ</t>
    </rPh>
    <phoneticPr fontId="25"/>
  </si>
  <si>
    <t>野村　　雅</t>
    <rPh sb="0" eb="2">
      <t>ノムラ</t>
    </rPh>
    <rPh sb="4" eb="5">
      <t>ミヤビ</t>
    </rPh>
    <phoneticPr fontId="18"/>
  </si>
  <si>
    <t>小林　　悠</t>
    <rPh sb="0" eb="2">
      <t>コバヤシ</t>
    </rPh>
    <rPh sb="4" eb="5">
      <t>ユウ</t>
    </rPh>
    <phoneticPr fontId="1"/>
  </si>
  <si>
    <t>市村　奈実</t>
    <rPh sb="0" eb="2">
      <t>イチムラ</t>
    </rPh>
    <rPh sb="3" eb="4">
      <t>ナ</t>
    </rPh>
    <rPh sb="4" eb="5">
      <t>ミノル</t>
    </rPh>
    <phoneticPr fontId="18"/>
  </si>
  <si>
    <t>杉田　健心</t>
  </si>
  <si>
    <t>岐阜北</t>
    <rPh sb="0" eb="2">
      <t>ギフ</t>
    </rPh>
    <rPh sb="2" eb="3">
      <t>キタ</t>
    </rPh>
    <phoneticPr fontId="25"/>
  </si>
  <si>
    <t>岸本　采那</t>
  </si>
  <si>
    <t>尾関日乃佑</t>
  </si>
  <si>
    <t>関</t>
    <rPh sb="0" eb="1">
      <t>セキ</t>
    </rPh>
    <phoneticPr fontId="25"/>
  </si>
  <si>
    <t>清水　美吹</t>
    <rPh sb="0" eb="2">
      <t>シミズ</t>
    </rPh>
    <rPh sb="3" eb="4">
      <t>ビ</t>
    </rPh>
    <rPh sb="4" eb="5">
      <t>フ</t>
    </rPh>
    <phoneticPr fontId="19"/>
  </si>
  <si>
    <t>郡上</t>
    <rPh sb="0" eb="2">
      <t>グジョウ</t>
    </rPh>
    <phoneticPr fontId="25"/>
  </si>
  <si>
    <t>鈴木　啓太</t>
  </si>
  <si>
    <t>伊藤　沙彩</t>
  </si>
  <si>
    <t>岐阜</t>
    <rPh sb="0" eb="2">
      <t>ギフ</t>
    </rPh>
    <phoneticPr fontId="25"/>
  </si>
  <si>
    <t>山口　瑞乃</t>
    <rPh sb="0" eb="2">
      <t>ヤマグチ</t>
    </rPh>
    <rPh sb="3" eb="5">
      <t>ミズノ</t>
    </rPh>
    <phoneticPr fontId="19"/>
  </si>
  <si>
    <t>土屋　裕加</t>
  </si>
  <si>
    <t>藤川　結菜</t>
  </si>
  <si>
    <t>村田　佑太</t>
  </si>
  <si>
    <t>糀矢　みう</t>
  </si>
  <si>
    <t>鈴木　美奈</t>
  </si>
  <si>
    <t>山谷　莉子</t>
  </si>
  <si>
    <t>聖マリア</t>
    <rPh sb="0" eb="1">
      <t>セイ</t>
    </rPh>
    <phoneticPr fontId="2"/>
  </si>
  <si>
    <t>磯村　虹太</t>
  </si>
  <si>
    <t>中津川工</t>
    <rPh sb="0" eb="2">
      <t>ナカツ</t>
    </rPh>
    <rPh sb="2" eb="3">
      <t>カワ</t>
    </rPh>
    <rPh sb="3" eb="4">
      <t>コウ</t>
    </rPh>
    <phoneticPr fontId="25"/>
  </si>
  <si>
    <t>長谷川結乙</t>
  </si>
  <si>
    <t>多治見北</t>
    <rPh sb="0" eb="3">
      <t>タジミ</t>
    </rPh>
    <rPh sb="3" eb="4">
      <t>キタ</t>
    </rPh>
    <phoneticPr fontId="25"/>
  </si>
  <si>
    <t>鷲見　啓太</t>
  </si>
  <si>
    <t>栩川　湧貴</t>
  </si>
  <si>
    <t>村田　瑞樹</t>
  </si>
  <si>
    <t>中津</t>
    <rPh sb="0" eb="2">
      <t>ナカツ</t>
    </rPh>
    <phoneticPr fontId="25"/>
  </si>
  <si>
    <t>山田　紅葉</t>
  </si>
  <si>
    <t>藤原　永王</t>
  </si>
  <si>
    <t>江崎　帆美</t>
  </si>
  <si>
    <t>高須　　煌</t>
  </si>
  <si>
    <t>近藤　陽太</t>
    <rPh sb="0" eb="2">
      <t>コンドウ</t>
    </rPh>
    <rPh sb="3" eb="5">
      <t>ヨウタ</t>
    </rPh>
    <phoneticPr fontId="15"/>
  </si>
  <si>
    <t>大垣北</t>
    <rPh sb="0" eb="2">
      <t>オオガキ</t>
    </rPh>
    <rPh sb="2" eb="3">
      <t>キタ</t>
    </rPh>
    <phoneticPr fontId="25"/>
  </si>
  <si>
    <t>大垣北</t>
    <rPh sb="0" eb="3">
      <t>オオガキキタ</t>
    </rPh>
    <phoneticPr fontId="25"/>
  </si>
  <si>
    <t>安藤　駿佑</t>
  </si>
  <si>
    <t>岡田森太郎</t>
    <rPh sb="0" eb="2">
      <t>オカダ</t>
    </rPh>
    <rPh sb="2" eb="3">
      <t>モリ</t>
    </rPh>
    <rPh sb="3" eb="5">
      <t>タロウ</t>
    </rPh>
    <phoneticPr fontId="6"/>
  </si>
  <si>
    <t>三島　黎空</t>
    <rPh sb="0" eb="2">
      <t>ミシマ</t>
    </rPh>
    <rPh sb="3" eb="4">
      <t>レイ</t>
    </rPh>
    <rPh sb="4" eb="5">
      <t>クウ</t>
    </rPh>
    <phoneticPr fontId="21"/>
  </si>
  <si>
    <t>大畑遥之介</t>
    <rPh sb="0" eb="2">
      <t>オオハタ</t>
    </rPh>
    <rPh sb="2" eb="3">
      <t>ハルカ</t>
    </rPh>
    <rPh sb="3" eb="5">
      <t>ノスケ</t>
    </rPh>
    <phoneticPr fontId="2"/>
  </si>
  <si>
    <t>江川　日菜</t>
    <rPh sb="0" eb="2">
      <t>エガワ</t>
    </rPh>
    <rPh sb="3" eb="5">
      <t>ヒナ</t>
    </rPh>
    <phoneticPr fontId="21"/>
  </si>
  <si>
    <t>関商工</t>
    <rPh sb="0" eb="3">
      <t>セキショウコウ</t>
    </rPh>
    <phoneticPr fontId="25"/>
  </si>
  <si>
    <t>田口　心優</t>
    <rPh sb="0" eb="2">
      <t>タグチ</t>
    </rPh>
    <rPh sb="3" eb="4">
      <t>ココロ</t>
    </rPh>
    <rPh sb="4" eb="5">
      <t>ヤサ</t>
    </rPh>
    <phoneticPr fontId="21"/>
  </si>
  <si>
    <t>安藤　健太</t>
  </si>
  <si>
    <t>野口　莉央</t>
    <rPh sb="0" eb="2">
      <t>ノグチ</t>
    </rPh>
    <rPh sb="3" eb="5">
      <t>リオ</t>
    </rPh>
    <phoneticPr fontId="21"/>
  </si>
  <si>
    <t>松岡　颯志</t>
    <rPh sb="0" eb="2">
      <t>マツオカ</t>
    </rPh>
    <rPh sb="3" eb="4">
      <t>ソウ</t>
    </rPh>
    <rPh sb="4" eb="5">
      <t>シ</t>
    </rPh>
    <phoneticPr fontId="3"/>
  </si>
  <si>
    <t>可児工</t>
    <rPh sb="0" eb="2">
      <t>カニ</t>
    </rPh>
    <rPh sb="2" eb="3">
      <t>コウ</t>
    </rPh>
    <phoneticPr fontId="25"/>
  </si>
  <si>
    <t>関商工</t>
    <rPh sb="0" eb="1">
      <t>セキ</t>
    </rPh>
    <rPh sb="1" eb="3">
      <t>ショウコウ</t>
    </rPh>
    <phoneticPr fontId="25"/>
  </si>
  <si>
    <t>深川　海翔</t>
  </si>
  <si>
    <t>帝京大可児</t>
    <rPh sb="0" eb="3">
      <t>テイキョウダイ</t>
    </rPh>
    <rPh sb="3" eb="5">
      <t>カニ</t>
    </rPh>
    <phoneticPr fontId="25"/>
  </si>
  <si>
    <t>藤田　夏遥</t>
    <rPh sb="0" eb="2">
      <t>フジタ</t>
    </rPh>
    <rPh sb="3" eb="4">
      <t>ナツ</t>
    </rPh>
    <rPh sb="4" eb="5">
      <t>ハルカ</t>
    </rPh>
    <phoneticPr fontId="20"/>
  </si>
  <si>
    <t>坪井　隼</t>
    <rPh sb="0" eb="2">
      <t>ツボイ</t>
    </rPh>
    <rPh sb="3" eb="4">
      <t>ハヤト</t>
    </rPh>
    <phoneticPr fontId="18"/>
  </si>
  <si>
    <t>林　亜梨左</t>
    <rPh sb="0" eb="1">
      <t>ハヤシ</t>
    </rPh>
    <rPh sb="2" eb="3">
      <t>ア</t>
    </rPh>
    <rPh sb="3" eb="4">
      <t>ナシ</t>
    </rPh>
    <rPh sb="4" eb="5">
      <t>ヒダリ</t>
    </rPh>
    <phoneticPr fontId="20"/>
  </si>
  <si>
    <t>脇方　煌斗</t>
  </si>
  <si>
    <t>加茂</t>
    <rPh sb="0" eb="2">
      <t>カモ</t>
    </rPh>
    <phoneticPr fontId="25"/>
  </si>
  <si>
    <t>東濃実</t>
    <rPh sb="0" eb="2">
      <t>トウノウ</t>
    </rPh>
    <rPh sb="2" eb="3">
      <t>ジツ</t>
    </rPh>
    <phoneticPr fontId="25"/>
  </si>
  <si>
    <t>今井　大誠</t>
  </si>
  <si>
    <t>小栗　陽和</t>
  </si>
  <si>
    <t>竹中　　匠</t>
  </si>
  <si>
    <t>麗澤瑞浪</t>
    <rPh sb="0" eb="2">
      <t>レイタク</t>
    </rPh>
    <rPh sb="2" eb="4">
      <t>ミズナミ</t>
    </rPh>
    <phoneticPr fontId="25"/>
  </si>
  <si>
    <t>髙木純愛梨</t>
  </si>
  <si>
    <t>山田　奈々</t>
  </si>
  <si>
    <t>纐纈　芽依</t>
  </si>
  <si>
    <t>山崎正二朗</t>
  </si>
  <si>
    <t>藤田　紗衣</t>
  </si>
  <si>
    <t>西山　大樹</t>
  </si>
  <si>
    <t>森　彩花里</t>
  </si>
  <si>
    <t>通番</t>
    <rPh sb="0" eb="2">
      <t>ツウバン</t>
    </rPh>
    <phoneticPr fontId="25"/>
  </si>
  <si>
    <t>岐阜総合</t>
    <rPh sb="0" eb="2">
      <t>ギフ</t>
    </rPh>
    <phoneticPr fontId="5"/>
  </si>
  <si>
    <t>岐阜城北</t>
    <rPh sb="0" eb="2">
      <t>ギフ</t>
    </rPh>
    <rPh sb="2" eb="4">
      <t>ジョウホク</t>
    </rPh>
    <phoneticPr fontId="5"/>
  </si>
  <si>
    <t>県岐阜商</t>
    <rPh sb="1" eb="3">
      <t>ギフ</t>
    </rPh>
    <phoneticPr fontId="5"/>
  </si>
  <si>
    <t>岐南工</t>
  </si>
  <si>
    <t>各務野</t>
    <rPh sb="0" eb="2">
      <t>カカム</t>
    </rPh>
    <rPh sb="2" eb="3">
      <t>ノ</t>
    </rPh>
    <phoneticPr fontId="5"/>
  </si>
  <si>
    <t>各務原西</t>
    <rPh sb="0" eb="3">
      <t>カカミガハラ</t>
    </rPh>
    <rPh sb="3" eb="4">
      <t>ニシ</t>
    </rPh>
    <phoneticPr fontId="5"/>
  </si>
  <si>
    <t>山県</t>
  </si>
  <si>
    <t>市岐阜商</t>
    <rPh sb="1" eb="3">
      <t>ギフ</t>
    </rPh>
    <phoneticPr fontId="5"/>
  </si>
  <si>
    <t>済美</t>
  </si>
  <si>
    <t>清翔</t>
  </si>
  <si>
    <t>岐阜聖徳</t>
    <rPh sb="0" eb="2">
      <t>ギフ</t>
    </rPh>
    <rPh sb="2" eb="4">
      <t>ショウトク</t>
    </rPh>
    <phoneticPr fontId="5"/>
  </si>
  <si>
    <t>岐阜高専</t>
    <rPh sb="0" eb="2">
      <t>ギフ</t>
    </rPh>
    <rPh sb="2" eb="4">
      <t>コウセン</t>
    </rPh>
    <phoneticPr fontId="5"/>
  </si>
  <si>
    <t>池田</t>
  </si>
  <si>
    <t>西濃</t>
    <rPh sb="0" eb="2">
      <t>セイノウ</t>
    </rPh>
    <phoneticPr fontId="25"/>
  </si>
  <si>
    <t>大垣北</t>
  </si>
  <si>
    <t>大垣南</t>
  </si>
  <si>
    <t>大垣東</t>
  </si>
  <si>
    <t>大垣西</t>
  </si>
  <si>
    <t>不破</t>
    <rPh sb="0" eb="1">
      <t>フ</t>
    </rPh>
    <rPh sb="1" eb="2">
      <t>ヤブ</t>
    </rPh>
    <phoneticPr fontId="5"/>
  </si>
  <si>
    <t>海津明誠</t>
    <rPh sb="2" eb="3">
      <t>メイ</t>
    </rPh>
    <rPh sb="3" eb="4">
      <t>マコト</t>
    </rPh>
    <phoneticPr fontId="5"/>
  </si>
  <si>
    <t>郡上北</t>
  </si>
  <si>
    <t>中濃</t>
    <rPh sb="0" eb="2">
      <t>チュウノウ</t>
    </rPh>
    <phoneticPr fontId="25"/>
  </si>
  <si>
    <t>郡上</t>
  </si>
  <si>
    <t>武義</t>
  </si>
  <si>
    <t>関有知</t>
    <rPh sb="0" eb="1">
      <t>セキ</t>
    </rPh>
    <rPh sb="1" eb="2">
      <t>ユウ</t>
    </rPh>
    <rPh sb="2" eb="3">
      <t>シ</t>
    </rPh>
    <phoneticPr fontId="5"/>
  </si>
  <si>
    <t>加茂</t>
  </si>
  <si>
    <t>加茂農林</t>
    <rPh sb="3" eb="4">
      <t>ハヤシ</t>
    </rPh>
    <phoneticPr fontId="25"/>
  </si>
  <si>
    <t>八百津</t>
  </si>
  <si>
    <t>東濃</t>
  </si>
  <si>
    <t>東濃実</t>
  </si>
  <si>
    <t>可児</t>
  </si>
  <si>
    <t>可児工</t>
  </si>
  <si>
    <t>帝京大可児</t>
    <rPh sb="3" eb="5">
      <t>カニ</t>
    </rPh>
    <phoneticPr fontId="5"/>
  </si>
  <si>
    <t>東濃</t>
    <rPh sb="0" eb="2">
      <t>トウノウ</t>
    </rPh>
    <phoneticPr fontId="25"/>
  </si>
  <si>
    <t>多治見北</t>
    <rPh sb="0" eb="3">
      <t>タジミ</t>
    </rPh>
    <phoneticPr fontId="5"/>
  </si>
  <si>
    <t>瑞浪</t>
    <rPh sb="0" eb="1">
      <t>ズイ</t>
    </rPh>
    <rPh sb="1" eb="2">
      <t>ナミ</t>
    </rPh>
    <phoneticPr fontId="5"/>
  </si>
  <si>
    <t>土岐紅陵</t>
    <rPh sb="0" eb="2">
      <t>トキ</t>
    </rPh>
    <phoneticPr fontId="5"/>
  </si>
  <si>
    <t>東濃フロ</t>
    <rPh sb="0" eb="2">
      <t>トウノウ</t>
    </rPh>
    <phoneticPr fontId="5"/>
  </si>
  <si>
    <t>恵那農</t>
  </si>
  <si>
    <t>恵那南</t>
    <rPh sb="0" eb="2">
      <t>エナ</t>
    </rPh>
    <rPh sb="2" eb="3">
      <t>ミナミ</t>
    </rPh>
    <phoneticPr fontId="5"/>
  </si>
  <si>
    <t>中津</t>
  </si>
  <si>
    <t>中津川工</t>
    <rPh sb="2" eb="3">
      <t>カワ</t>
    </rPh>
    <phoneticPr fontId="5"/>
  </si>
  <si>
    <t>中津恵北</t>
    <rPh sb="0" eb="2">
      <t>ナカツ</t>
    </rPh>
    <rPh sb="2" eb="3">
      <t>メグミ</t>
    </rPh>
    <rPh sb="3" eb="4">
      <t>キタ</t>
    </rPh>
    <phoneticPr fontId="5"/>
  </si>
  <si>
    <t>坂下</t>
  </si>
  <si>
    <t>麗澤瑞浪</t>
    <rPh sb="2" eb="4">
      <t>ミズナミ</t>
    </rPh>
    <phoneticPr fontId="5"/>
  </si>
  <si>
    <t>聖マリア</t>
    <rPh sb="0" eb="1">
      <t>セイ</t>
    </rPh>
    <phoneticPr fontId="5"/>
  </si>
  <si>
    <t>富田</t>
    <rPh sb="0" eb="2">
      <t>トミタ</t>
    </rPh>
    <phoneticPr fontId="5"/>
  </si>
  <si>
    <t>関</t>
    <rPh sb="0" eb="1">
      <t>セキ</t>
    </rPh>
    <phoneticPr fontId="25"/>
  </si>
  <si>
    <t>大垣南</t>
    <rPh sb="0" eb="2">
      <t>オオガキ</t>
    </rPh>
    <rPh sb="2" eb="3">
      <t>ミナミ</t>
    </rPh>
    <phoneticPr fontId="25"/>
  </si>
  <si>
    <t>恵那</t>
    <rPh sb="0" eb="2">
      <t>エナ</t>
    </rPh>
    <phoneticPr fontId="25"/>
  </si>
  <si>
    <t>岐阜</t>
    <rPh sb="0" eb="2">
      <t>ギフ</t>
    </rPh>
    <phoneticPr fontId="25"/>
  </si>
  <si>
    <t>加茂</t>
    <rPh sb="0" eb="2">
      <t>カモ</t>
    </rPh>
    <phoneticPr fontId="25"/>
  </si>
  <si>
    <t>大垣北</t>
    <rPh sb="0" eb="2">
      <t>オオガキ</t>
    </rPh>
    <rPh sb="2" eb="3">
      <t>キタ</t>
    </rPh>
    <phoneticPr fontId="25"/>
  </si>
  <si>
    <t>関商工</t>
    <rPh sb="0" eb="3">
      <t>セキショウコウ</t>
    </rPh>
    <phoneticPr fontId="25"/>
  </si>
  <si>
    <t>長田虎汰郎</t>
    <phoneticPr fontId="25"/>
  </si>
  <si>
    <t>村田　佑太</t>
    <phoneticPr fontId="25"/>
  </si>
  <si>
    <t>麗澤瑞浪</t>
    <phoneticPr fontId="2"/>
  </si>
  <si>
    <t>岐阜</t>
    <phoneticPr fontId="25"/>
  </si>
  <si>
    <t>②</t>
    <phoneticPr fontId="25"/>
  </si>
  <si>
    <t>①</t>
    <phoneticPr fontId="25"/>
  </si>
  <si>
    <t>岐阜高専</t>
    <rPh sb="0" eb="2">
      <t>ギフ</t>
    </rPh>
    <rPh sb="2" eb="4">
      <t>コウセン</t>
    </rPh>
    <phoneticPr fontId="25"/>
  </si>
  <si>
    <t>大垣東</t>
    <rPh sb="0" eb="2">
      <t>オオガキ</t>
    </rPh>
    <rPh sb="2" eb="3">
      <t>ヒガシ</t>
    </rPh>
    <phoneticPr fontId="25"/>
  </si>
  <si>
    <t>岐阜工</t>
    <rPh sb="0" eb="2">
      <t>ギフ</t>
    </rPh>
    <rPh sb="2" eb="3">
      <t>コウ</t>
    </rPh>
    <phoneticPr fontId="25"/>
  </si>
  <si>
    <t>可児</t>
    <rPh sb="0" eb="2">
      <t>カニ</t>
    </rPh>
    <phoneticPr fontId="25"/>
  </si>
  <si>
    <t>帝京大可児</t>
    <rPh sb="0" eb="2">
      <t>テイキョウ</t>
    </rPh>
    <rPh sb="2" eb="3">
      <t>ダイ</t>
    </rPh>
    <rPh sb="3" eb="5">
      <t>カニ</t>
    </rPh>
    <phoneticPr fontId="25"/>
  </si>
  <si>
    <t>岐阜北</t>
    <rPh sb="0" eb="2">
      <t>ギフ</t>
    </rPh>
    <rPh sb="2" eb="3">
      <t>キタ</t>
    </rPh>
    <phoneticPr fontId="25"/>
  </si>
  <si>
    <t>中津川工</t>
    <rPh sb="0" eb="3">
      <t>ナカツガワ</t>
    </rPh>
    <rPh sb="3" eb="4">
      <t>コウ</t>
    </rPh>
    <phoneticPr fontId="25"/>
  </si>
  <si>
    <t>各務原</t>
    <rPh sb="0" eb="3">
      <t>カカミガハラ</t>
    </rPh>
    <phoneticPr fontId="25"/>
  </si>
  <si>
    <t>加納</t>
    <rPh sb="0" eb="2">
      <t>カノウ</t>
    </rPh>
    <phoneticPr fontId="25"/>
  </si>
  <si>
    <t>可児工</t>
    <rPh sb="0" eb="2">
      <t>カニ</t>
    </rPh>
    <rPh sb="2" eb="3">
      <t>コウ</t>
    </rPh>
    <phoneticPr fontId="25"/>
  </si>
  <si>
    <t>多治見</t>
    <rPh sb="0" eb="3">
      <t>タジミ</t>
    </rPh>
    <phoneticPr fontId="25"/>
  </si>
  <si>
    <t>郡上</t>
    <rPh sb="0" eb="2">
      <t>グジョウ</t>
    </rPh>
    <phoneticPr fontId="25"/>
  </si>
  <si>
    <t>岐阜東</t>
    <rPh sb="0" eb="2">
      <t>ギフ</t>
    </rPh>
    <rPh sb="2" eb="3">
      <t>ヒガシ</t>
    </rPh>
    <phoneticPr fontId="25"/>
  </si>
  <si>
    <t>東濃実</t>
    <rPh sb="0" eb="2">
      <t>トウノウ</t>
    </rPh>
    <rPh sb="2" eb="3">
      <t>ジツ</t>
    </rPh>
    <phoneticPr fontId="25"/>
  </si>
  <si>
    <t>岐阜城北</t>
    <rPh sb="0" eb="2">
      <t>ギフ</t>
    </rPh>
    <rPh sb="2" eb="4">
      <t>ジョウホク</t>
    </rPh>
    <phoneticPr fontId="25"/>
  </si>
  <si>
    <t>多治見北</t>
    <rPh sb="0" eb="3">
      <t>タジミ</t>
    </rPh>
    <rPh sb="3" eb="4">
      <t>キタ</t>
    </rPh>
    <phoneticPr fontId="25"/>
  </si>
  <si>
    <t>聖マリア</t>
    <rPh sb="0" eb="1">
      <t>セイ</t>
    </rPh>
    <phoneticPr fontId="25"/>
  </si>
  <si>
    <t>麗澤瑞浪</t>
    <rPh sb="0" eb="2">
      <t>レイタク</t>
    </rPh>
    <rPh sb="2" eb="4">
      <t>ミズナミ</t>
    </rPh>
    <phoneticPr fontId="25"/>
  </si>
  <si>
    <t>各務原西</t>
    <rPh sb="0" eb="3">
      <t>カカミガハラ</t>
    </rPh>
    <rPh sb="3" eb="4">
      <t>ニシ</t>
    </rPh>
    <phoneticPr fontId="25"/>
  </si>
  <si>
    <t>岐阜総合</t>
    <rPh sb="0" eb="2">
      <t>ギフ</t>
    </rPh>
    <rPh sb="2" eb="4">
      <t>ソウゴウ</t>
    </rPh>
    <phoneticPr fontId="25"/>
  </si>
  <si>
    <t>フィードイン・コンソレーション</t>
    <phoneticPr fontId="25"/>
  </si>
  <si>
    <t>フィードイン・コンソレーション</t>
    <phoneticPr fontId="25"/>
  </si>
  <si>
    <t>②</t>
    <phoneticPr fontId="25"/>
  </si>
  <si>
    <t>柴田　佳祐</t>
    <phoneticPr fontId="25"/>
  </si>
  <si>
    <t>男子Sラッキールーザー</t>
    <rPh sb="0" eb="2">
      <t>ダンシ</t>
    </rPh>
    <phoneticPr fontId="25"/>
  </si>
  <si>
    <t>女子Sラッキールーザー</t>
    <rPh sb="0" eb="2">
      <t>ジョシ</t>
    </rPh>
    <phoneticPr fontId="25"/>
  </si>
  <si>
    <t>男子Dラッキールーザー</t>
    <rPh sb="0" eb="2">
      <t>ダンシ</t>
    </rPh>
    <phoneticPr fontId="25"/>
  </si>
  <si>
    <t>女子Dラッキールーザー</t>
    <rPh sb="0" eb="2">
      <t>ジョシ</t>
    </rPh>
    <phoneticPr fontId="25"/>
  </si>
  <si>
    <t>岐南工</t>
    <rPh sb="0" eb="2">
      <t>ギナン</t>
    </rPh>
    <rPh sb="2" eb="3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</si>
</sst>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@\)"/>
  </numFmts>
  <fonts count="3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Arial"/>
      <family val="2"/>
    </font>
    <font>
      <sz val="11"/>
      <color indexed="17"/>
      <name val="ＭＳ Ｐゴシック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0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1" fillId="0" borderId="0">
      <alignment vertical="center"/>
    </xf>
    <xf numFmtId="0" fontId="17" fillId="0" borderId="0"/>
    <xf numFmtId="0" fontId="17" fillId="0" borderId="0"/>
    <xf numFmtId="0" fontId="18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15">
    <xf numFmtId="0" fontId="0" fillId="0" borderId="0" xfId="0"/>
    <xf numFmtId="0" fontId="19" fillId="0" borderId="0" xfId="43" applyFont="1" applyAlignment="1">
      <alignment horizontal="center" vertical="center"/>
    </xf>
    <xf numFmtId="0" fontId="20" fillId="0" borderId="0" xfId="43" applyFont="1" applyAlignment="1">
      <alignment horizontal="center" vertical="center"/>
    </xf>
    <xf numFmtId="0" fontId="19" fillId="0" borderId="12" xfId="43" applyFont="1" applyBorder="1" applyAlignment="1">
      <alignment horizontal="center" vertical="center"/>
    </xf>
    <xf numFmtId="0" fontId="19" fillId="0" borderId="13" xfId="43" applyFont="1" applyBorder="1" applyAlignment="1">
      <alignment horizontal="center" vertical="center"/>
    </xf>
    <xf numFmtId="0" fontId="19" fillId="0" borderId="16" xfId="43" applyFont="1" applyBorder="1" applyAlignment="1">
      <alignment horizontal="center" vertical="center"/>
    </xf>
    <xf numFmtId="0" fontId="19" fillId="0" borderId="17" xfId="43" applyFont="1" applyBorder="1" applyAlignment="1">
      <alignment horizontal="center" vertical="center"/>
    </xf>
    <xf numFmtId="0" fontId="19" fillId="0" borderId="19" xfId="43" applyFont="1" applyBorder="1" applyAlignment="1">
      <alignment horizontal="center" vertical="center"/>
    </xf>
    <xf numFmtId="0" fontId="19" fillId="0" borderId="20" xfId="43" applyFont="1" applyBorder="1" applyAlignment="1">
      <alignment horizontal="center" vertical="center"/>
    </xf>
    <xf numFmtId="0" fontId="19" fillId="0" borderId="21" xfId="43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22" xfId="0" applyFont="1" applyBorder="1"/>
    <xf numFmtId="0" fontId="21" fillId="0" borderId="14" xfId="0" applyFont="1" applyBorder="1"/>
    <xf numFmtId="0" fontId="21" fillId="0" borderId="15" xfId="0" applyFont="1" applyBorder="1"/>
    <xf numFmtId="0" fontId="21" fillId="0" borderId="23" xfId="0" applyFont="1" applyBorder="1"/>
    <xf numFmtId="0" fontId="21" fillId="0" borderId="24" xfId="0" applyFont="1" applyBorder="1"/>
    <xf numFmtId="0" fontId="21" fillId="0" borderId="25" xfId="0" applyFont="1" applyBorder="1"/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26" xfId="43" applyFont="1" applyBorder="1" applyAlignment="1">
      <alignment horizontal="center" vertical="center"/>
    </xf>
    <xf numFmtId="0" fontId="19" fillId="0" borderId="27" xfId="43" applyFont="1" applyBorder="1" applyAlignment="1">
      <alignment horizontal="center" vertical="center"/>
    </xf>
    <xf numFmtId="0" fontId="0" fillId="24" borderId="0" xfId="0" applyFill="1"/>
    <xf numFmtId="0" fontId="19" fillId="0" borderId="17" xfId="43" applyFont="1" applyBorder="1" applyAlignment="1">
      <alignment horizontal="center" vertical="center" shrinkToFit="1"/>
    </xf>
    <xf numFmtId="0" fontId="19" fillId="0" borderId="20" xfId="43" applyFont="1" applyBorder="1" applyAlignment="1">
      <alignment horizontal="center" vertical="center" shrinkToFit="1"/>
    </xf>
    <xf numFmtId="0" fontId="21" fillId="0" borderId="0" xfId="0" applyFont="1" applyAlignment="1">
      <alignment horizontal="distributed" vertical="center"/>
    </xf>
    <xf numFmtId="176" fontId="0" fillId="0" borderId="0" xfId="0" applyNumberFormat="1" applyAlignment="1">
      <alignment horizontal="center" vertical="center"/>
    </xf>
    <xf numFmtId="0" fontId="19" fillId="0" borderId="19" xfId="43" applyFont="1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/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0" fontId="26" fillId="0" borderId="0" xfId="45">
      <alignment vertical="center"/>
    </xf>
    <xf numFmtId="176" fontId="26" fillId="0" borderId="0" xfId="0" applyNumberFormat="1" applyFont="1" applyAlignment="1">
      <alignment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0" xfId="45" applyFont="1">
      <alignment vertical="center"/>
    </xf>
    <xf numFmtId="0" fontId="0" fillId="0" borderId="0" xfId="46" applyFont="1">
      <alignment vertical="center"/>
    </xf>
    <xf numFmtId="0" fontId="0" fillId="24" borderId="0" xfId="0" applyFill="1" applyAlignment="1">
      <alignment vertical="center" shrinkToFit="1"/>
    </xf>
    <xf numFmtId="0" fontId="26" fillId="24" borderId="0" xfId="46" applyFill="1">
      <alignment vertical="center"/>
    </xf>
    <xf numFmtId="0" fontId="0" fillId="24" borderId="0" xfId="0" applyFill="1" applyAlignment="1">
      <alignment vertical="center"/>
    </xf>
    <xf numFmtId="0" fontId="26" fillId="0" borderId="0" xfId="46">
      <alignment vertical="center"/>
    </xf>
    <xf numFmtId="0" fontId="26" fillId="24" borderId="0" xfId="46" applyFill="1" applyAlignment="1">
      <alignment horizontal="center" vertical="center"/>
    </xf>
    <xf numFmtId="0" fontId="26" fillId="24" borderId="0" xfId="45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7" fillId="25" borderId="22" xfId="41" applyFont="1" applyFill="1" applyBorder="1" applyAlignment="1">
      <alignment horizontal="center" vertical="center"/>
    </xf>
    <xf numFmtId="0" fontId="27" fillId="25" borderId="39" xfId="41" applyFont="1" applyFill="1" applyBorder="1" applyAlignment="1">
      <alignment horizontal="center" vertical="center"/>
    </xf>
    <xf numFmtId="0" fontId="29" fillId="26" borderId="22" xfId="41" applyFont="1" applyFill="1" applyBorder="1" applyAlignment="1">
      <alignment horizontal="center" vertical="center"/>
    </xf>
    <xf numFmtId="0" fontId="29" fillId="0" borderId="22" xfId="4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26" borderId="22" xfId="0" applyFont="1" applyFill="1" applyBorder="1" applyAlignment="1">
      <alignment horizontal="center" vertical="center"/>
    </xf>
    <xf numFmtId="0" fontId="29" fillId="0" borderId="18" xfId="41" applyFont="1" applyBorder="1" applyAlignment="1">
      <alignment horizontal="center" vertical="center"/>
    </xf>
    <xf numFmtId="0" fontId="29" fillId="26" borderId="39" xfId="0" applyFont="1" applyFill="1" applyBorder="1"/>
    <xf numFmtId="0" fontId="29" fillId="0" borderId="39" xfId="0" applyFont="1" applyBorder="1"/>
    <xf numFmtId="0" fontId="29" fillId="26" borderId="18" xfId="0" applyFont="1" applyFill="1" applyBorder="1" applyAlignment="1">
      <alignment horizontal="center" vertical="center"/>
    </xf>
    <xf numFmtId="0" fontId="29" fillId="26" borderId="17" xfId="0" applyFont="1" applyFill="1" applyBorder="1"/>
    <xf numFmtId="0" fontId="29" fillId="26" borderId="22" xfId="41" applyFont="1" applyFill="1" applyBorder="1">
      <alignment vertical="center"/>
    </xf>
    <xf numFmtId="0" fontId="29" fillId="26" borderId="39" xfId="41" applyFont="1" applyFill="1" applyBorder="1">
      <alignment vertical="center"/>
    </xf>
    <xf numFmtId="0" fontId="29" fillId="0" borderId="39" xfId="41" applyFont="1" applyBorder="1">
      <alignment vertical="center"/>
    </xf>
    <xf numFmtId="0" fontId="29" fillId="0" borderId="17" xfId="41" applyFont="1" applyBorder="1">
      <alignment vertical="center"/>
    </xf>
    <xf numFmtId="0" fontId="29" fillId="26" borderId="39" xfId="0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1" fillId="0" borderId="0" xfId="0" applyFont="1" applyAlignment="1">
      <alignment shrinkToFit="1"/>
    </xf>
    <xf numFmtId="0" fontId="21" fillId="0" borderId="0" xfId="0" applyFont="1" applyAlignment="1">
      <alignment horizontal="center" vertical="top"/>
    </xf>
    <xf numFmtId="0" fontId="19" fillId="0" borderId="14" xfId="43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horizontal="centerContinuous"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horizontal="right" shrinkToFit="1"/>
    </xf>
    <xf numFmtId="49" fontId="33" fillId="0" borderId="0" xfId="0" applyNumberFormat="1" applyFont="1" applyAlignment="1">
      <alignment horizontal="left" shrinkToFit="1"/>
    </xf>
    <xf numFmtId="49" fontId="33" fillId="0" borderId="15" xfId="0" applyNumberFormat="1" applyFont="1" applyBorder="1" applyAlignment="1">
      <alignment horizontal="right" shrinkToFit="1"/>
    </xf>
    <xf numFmtId="49" fontId="33" fillId="0" borderId="14" xfId="0" applyNumberFormat="1" applyFont="1" applyBorder="1" applyAlignment="1">
      <alignment horizontal="left" shrinkToFit="1"/>
    </xf>
    <xf numFmtId="49" fontId="33" fillId="0" borderId="24" xfId="0" applyNumberFormat="1" applyFont="1" applyBorder="1" applyAlignment="1">
      <alignment horizontal="right" shrinkToFit="1"/>
    </xf>
    <xf numFmtId="49" fontId="33" fillId="0" borderId="23" xfId="0" applyNumberFormat="1" applyFont="1" applyBorder="1" applyAlignment="1">
      <alignment horizontal="left" shrinkToFit="1"/>
    </xf>
    <xf numFmtId="49" fontId="34" fillId="0" borderId="0" xfId="0" applyNumberFormat="1" applyFont="1" applyAlignment="1">
      <alignment horizontal="centerContinuous" shrinkToFit="1"/>
    </xf>
    <xf numFmtId="49" fontId="34" fillId="0" borderId="23" xfId="0" applyNumberFormat="1" applyFont="1" applyBorder="1" applyAlignment="1">
      <alignment horizontal="centerContinuous" shrinkToFit="1"/>
    </xf>
    <xf numFmtId="49" fontId="34" fillId="0" borderId="0" xfId="0" applyNumberFormat="1" applyFont="1" applyAlignment="1">
      <alignment horizontal="centerContinuous" vertical="top" shrinkToFit="1"/>
    </xf>
    <xf numFmtId="49" fontId="34" fillId="0" borderId="23" xfId="0" applyNumberFormat="1" applyFont="1" applyBorder="1" applyAlignment="1">
      <alignment horizontal="centerContinuous" vertical="top" shrinkToFit="1"/>
    </xf>
    <xf numFmtId="49" fontId="33" fillId="0" borderId="42" xfId="0" applyNumberFormat="1" applyFont="1" applyBorder="1" applyAlignment="1">
      <alignment horizontal="left" shrinkToFit="1"/>
    </xf>
    <xf numFmtId="49" fontId="33" fillId="0" borderId="43" xfId="0" applyNumberFormat="1" applyFont="1" applyBorder="1" applyAlignment="1">
      <alignment horizontal="right" shrinkToFit="1"/>
    </xf>
    <xf numFmtId="49" fontId="33" fillId="0" borderId="0" xfId="0" applyNumberFormat="1" applyFont="1" applyAlignment="1">
      <alignment horizontal="centerContinuous" vertical="top" shrinkToFit="1"/>
    </xf>
    <xf numFmtId="49" fontId="33" fillId="0" borderId="44" xfId="0" applyNumberFormat="1" applyFont="1" applyBorder="1" applyAlignment="1">
      <alignment horizontal="centerContinuous" vertical="top" shrinkToFit="1"/>
    </xf>
    <xf numFmtId="49" fontId="33" fillId="0" borderId="39" xfId="0" applyNumberFormat="1" applyFont="1" applyBorder="1" applyAlignment="1">
      <alignment horizontal="right" shrinkToFit="1"/>
    </xf>
    <xf numFmtId="49" fontId="33" fillId="0" borderId="36" xfId="0" applyNumberFormat="1" applyFont="1" applyBorder="1" applyAlignment="1">
      <alignment horizontal="right" shrinkToFit="1"/>
    </xf>
    <xf numFmtId="49" fontId="33" fillId="0" borderId="23" xfId="0" applyNumberFormat="1" applyFont="1" applyBorder="1" applyAlignment="1">
      <alignment horizontal="right" shrinkToFit="1"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44" xfId="0" applyFont="1" applyBorder="1"/>
    <xf numFmtId="0" fontId="21" fillId="0" borderId="43" xfId="0" applyFont="1" applyBorder="1"/>
    <xf numFmtId="0" fontId="21" fillId="0" borderId="42" xfId="0" applyFont="1" applyBorder="1"/>
    <xf numFmtId="0" fontId="21" fillId="0" borderId="0" xfId="0" applyFont="1" applyAlignment="1">
      <alignment horizontal="center" vertical="top" shrinkToFit="1"/>
    </xf>
    <xf numFmtId="0" fontId="29" fillId="26" borderId="25" xfId="41" applyFont="1" applyFill="1" applyBorder="1" applyAlignment="1">
      <alignment horizontal="center" vertical="center"/>
    </xf>
    <xf numFmtId="0" fontId="29" fillId="0" borderId="25" xfId="41" applyFont="1" applyBorder="1" applyAlignment="1">
      <alignment horizontal="center" vertical="center"/>
    </xf>
    <xf numFmtId="0" fontId="27" fillId="25" borderId="0" xfId="41" applyFont="1" applyFill="1" applyAlignment="1">
      <alignment horizontal="center" vertical="center"/>
    </xf>
    <xf numFmtId="0" fontId="27" fillId="25" borderId="24" xfId="41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26" borderId="25" xfId="0" applyFont="1" applyFill="1" applyBorder="1" applyAlignment="1">
      <alignment horizontal="center" vertical="center"/>
    </xf>
    <xf numFmtId="0" fontId="19" fillId="0" borderId="45" xfId="43" applyFont="1" applyBorder="1" applyAlignment="1">
      <alignment horizontal="center" vertical="center"/>
    </xf>
    <xf numFmtId="0" fontId="19" fillId="0" borderId="46" xfId="43" applyFont="1" applyBorder="1" applyAlignment="1">
      <alignment horizontal="center" vertical="center"/>
    </xf>
    <xf numFmtId="0" fontId="19" fillId="0" borderId="47" xfId="43" applyFont="1" applyBorder="1" applyAlignment="1">
      <alignment horizontal="center" vertical="center"/>
    </xf>
    <xf numFmtId="0" fontId="19" fillId="0" borderId="43" xfId="43" applyFont="1" applyBorder="1" applyAlignment="1">
      <alignment horizontal="center" vertical="center"/>
    </xf>
    <xf numFmtId="0" fontId="21" fillId="27" borderId="48" xfId="0" applyFont="1" applyFill="1" applyBorder="1" applyAlignment="1">
      <alignment horizontal="center" vertical="center"/>
    </xf>
    <xf numFmtId="0" fontId="21" fillId="27" borderId="17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0" fillId="0" borderId="17" xfId="0" applyBorder="1"/>
    <xf numFmtId="0" fontId="0" fillId="24" borderId="17" xfId="0" applyFill="1" applyBorder="1"/>
    <xf numFmtId="0" fontId="0" fillId="28" borderId="0" xfId="0" applyFill="1"/>
    <xf numFmtId="0" fontId="19" fillId="0" borderId="21" xfId="43" applyFont="1" applyBorder="1" applyAlignment="1">
      <alignment horizontal="center" vertical="center" shrinkToFit="1"/>
    </xf>
    <xf numFmtId="0" fontId="19" fillId="0" borderId="43" xfId="43" applyFont="1" applyBorder="1" applyAlignment="1">
      <alignment horizontal="center" vertical="center" shrinkToFit="1"/>
    </xf>
    <xf numFmtId="0" fontId="19" fillId="0" borderId="12" xfId="43" applyFont="1" applyBorder="1" applyAlignment="1">
      <alignment horizontal="center" vertical="center" shrinkToFit="1"/>
    </xf>
    <xf numFmtId="0" fontId="19" fillId="0" borderId="13" xfId="43" applyFont="1" applyBorder="1" applyAlignment="1">
      <alignment horizontal="center" vertical="center" shrinkToFit="1"/>
    </xf>
    <xf numFmtId="0" fontId="19" fillId="0" borderId="45" xfId="43" applyFont="1" applyBorder="1" applyAlignment="1">
      <alignment horizontal="center" vertical="center" shrinkToFit="1"/>
    </xf>
    <xf numFmtId="0" fontId="19" fillId="27" borderId="48" xfId="0" applyFont="1" applyFill="1" applyBorder="1" applyAlignment="1">
      <alignment horizontal="center" vertical="center" shrinkToFit="1"/>
    </xf>
    <xf numFmtId="0" fontId="19" fillId="0" borderId="16" xfId="43" applyFont="1" applyBorder="1" applyAlignment="1">
      <alignment horizontal="center" vertical="center" shrinkToFit="1"/>
    </xf>
    <xf numFmtId="0" fontId="19" fillId="0" borderId="46" xfId="43" applyFont="1" applyBorder="1" applyAlignment="1">
      <alignment horizontal="center" vertical="center" shrinkToFit="1"/>
    </xf>
    <xf numFmtId="0" fontId="19" fillId="27" borderId="17" xfId="0" applyFont="1" applyFill="1" applyBorder="1" applyAlignment="1">
      <alignment horizontal="center" vertical="center" shrinkToFit="1"/>
    </xf>
    <xf numFmtId="0" fontId="19" fillId="0" borderId="47" xfId="43" applyFont="1" applyBorder="1" applyAlignment="1">
      <alignment horizontal="center" vertical="center" shrinkToFit="1"/>
    </xf>
    <xf numFmtId="0" fontId="19" fillId="27" borderId="20" xfId="0" applyFont="1" applyFill="1" applyBorder="1" applyAlignment="1">
      <alignment horizontal="center" vertical="center" shrinkToFit="1"/>
    </xf>
    <xf numFmtId="0" fontId="19" fillId="0" borderId="14" xfId="43" applyFont="1" applyBorder="1" applyAlignment="1">
      <alignment horizontal="center" vertical="center" shrinkToFit="1"/>
    </xf>
    <xf numFmtId="0" fontId="19" fillId="0" borderId="26" xfId="43" applyFont="1" applyBorder="1" applyAlignment="1">
      <alignment horizontal="center" vertical="center" shrinkToFit="1"/>
    </xf>
    <xf numFmtId="0" fontId="19" fillId="0" borderId="27" xfId="43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0" fillId="24" borderId="0" xfId="46" applyFont="1" applyFill="1">
      <alignment vertical="center"/>
    </xf>
    <xf numFmtId="0" fontId="29" fillId="0" borderId="0" xfId="0" applyFont="1"/>
    <xf numFmtId="0" fontId="29" fillId="0" borderId="44" xfId="0" applyFont="1" applyBorder="1"/>
    <xf numFmtId="0" fontId="29" fillId="0" borderId="22" xfId="0" applyFont="1" applyBorder="1"/>
    <xf numFmtId="0" fontId="29" fillId="0" borderId="14" xfId="0" applyFont="1" applyBorder="1"/>
    <xf numFmtId="0" fontId="29" fillId="0" borderId="15" xfId="0" applyFont="1" applyBorder="1"/>
    <xf numFmtId="0" fontId="29" fillId="0" borderId="23" xfId="0" applyFont="1" applyBorder="1"/>
    <xf numFmtId="0" fontId="29" fillId="0" borderId="24" xfId="0" applyFont="1" applyBorder="1"/>
    <xf numFmtId="0" fontId="29" fillId="0" borderId="43" xfId="0" applyFont="1" applyBorder="1"/>
    <xf numFmtId="0" fontId="29" fillId="0" borderId="42" xfId="0" applyFont="1" applyBorder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top"/>
    </xf>
    <xf numFmtId="49" fontId="33" fillId="0" borderId="42" xfId="0" applyNumberFormat="1" applyFont="1" applyBorder="1" applyAlignment="1">
      <alignment horizontal="right" shrinkToFit="1"/>
    </xf>
    <xf numFmtId="49" fontId="33" fillId="0" borderId="44" xfId="0" applyNumberFormat="1" applyFont="1" applyBorder="1" applyAlignment="1">
      <alignment horizontal="left" shrinkToFit="1"/>
    </xf>
    <xf numFmtId="0" fontId="19" fillId="0" borderId="43" xfId="0" applyFont="1" applyBorder="1" applyAlignment="1">
      <alignment horizontal="center" vertical="center" shrinkToFit="1"/>
    </xf>
    <xf numFmtId="0" fontId="0" fillId="0" borderId="42" xfId="0" applyBorder="1"/>
    <xf numFmtId="0" fontId="21" fillId="0" borderId="17" xfId="43" applyFont="1" applyBorder="1" applyAlignment="1">
      <alignment horizontal="center" vertical="center" shrinkToFit="1"/>
    </xf>
    <xf numFmtId="0" fontId="21" fillId="0" borderId="43" xfId="43" applyFont="1" applyBorder="1" applyAlignment="1">
      <alignment horizontal="center" vertical="center" shrinkToFit="1"/>
    </xf>
    <xf numFmtId="0" fontId="21" fillId="0" borderId="20" xfId="43" applyFont="1" applyBorder="1" applyAlignment="1">
      <alignment horizontal="center" vertical="center" shrinkToFit="1"/>
    </xf>
    <xf numFmtId="0" fontId="21" fillId="0" borderId="0" xfId="0" applyFont="1" applyAlignment="1"/>
    <xf numFmtId="0" fontId="21" fillId="0" borderId="0" xfId="0" applyFont="1" applyBorder="1"/>
    <xf numFmtId="0" fontId="0" fillId="24" borderId="0" xfId="46" applyFont="1" applyFill="1" applyAlignment="1">
      <alignment horizontal="center" vertical="center"/>
    </xf>
    <xf numFmtId="0" fontId="29" fillId="29" borderId="22" xfId="0" applyFont="1" applyFill="1" applyBorder="1" applyAlignment="1">
      <alignment horizontal="center" vertical="center"/>
    </xf>
    <xf numFmtId="0" fontId="29" fillId="30" borderId="22" xfId="0" applyFont="1" applyFill="1" applyBorder="1" applyAlignment="1">
      <alignment horizontal="center" vertical="center"/>
    </xf>
    <xf numFmtId="0" fontId="29" fillId="31" borderId="22" xfId="0" applyFont="1" applyFill="1" applyBorder="1" applyAlignment="1">
      <alignment horizontal="center" vertical="center"/>
    </xf>
    <xf numFmtId="0" fontId="29" fillId="31" borderId="39" xfId="0" applyFont="1" applyFill="1" applyBorder="1"/>
    <xf numFmtId="0" fontId="29" fillId="29" borderId="39" xfId="0" applyFont="1" applyFill="1" applyBorder="1" applyAlignment="1">
      <alignment horizontal="center"/>
    </xf>
    <xf numFmtId="0" fontId="29" fillId="30" borderId="39" xfId="0" applyFont="1" applyFill="1" applyBorder="1" applyAlignment="1">
      <alignment horizontal="center"/>
    </xf>
    <xf numFmtId="0" fontId="29" fillId="26" borderId="39" xfId="0" applyFont="1" applyFill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30" fillId="25" borderId="22" xfId="0" applyFont="1" applyFill="1" applyBorder="1" applyAlignment="1">
      <alignment horizontal="center"/>
    </xf>
    <xf numFmtId="0" fontId="30" fillId="25" borderId="3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176" fontId="35" fillId="0" borderId="0" xfId="0" applyNumberFormat="1" applyFont="1" applyAlignment="1">
      <alignment horizontal="center" vertical="center" shrinkToFit="1"/>
    </xf>
    <xf numFmtId="0" fontId="21" fillId="0" borderId="0" xfId="0" applyFont="1" applyAlignment="1">
      <alignment horizontal="distributed" vertic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4" fillId="0" borderId="31" xfId="43" applyFont="1" applyBorder="1" applyAlignment="1">
      <alignment horizontal="center" vertical="center"/>
    </xf>
    <xf numFmtId="0" fontId="24" fillId="0" borderId="32" xfId="43" applyFont="1" applyBorder="1" applyAlignment="1">
      <alignment horizontal="center" vertical="center"/>
    </xf>
    <xf numFmtId="0" fontId="19" fillId="0" borderId="33" xfId="43" applyFont="1" applyBorder="1" applyAlignment="1">
      <alignment horizontal="distributed" vertical="center"/>
    </xf>
    <xf numFmtId="0" fontId="19" fillId="0" borderId="12" xfId="43" applyFont="1" applyBorder="1" applyAlignment="1">
      <alignment horizontal="distributed" vertical="center"/>
    </xf>
    <xf numFmtId="0" fontId="19" fillId="0" borderId="33" xfId="43" applyFont="1" applyBorder="1" applyAlignment="1">
      <alignment horizontal="center" vertical="center"/>
    </xf>
    <xf numFmtId="0" fontId="19" fillId="0" borderId="12" xfId="43" applyFont="1" applyBorder="1" applyAlignment="1">
      <alignment horizontal="center" vertical="center"/>
    </xf>
    <xf numFmtId="0" fontId="22" fillId="0" borderId="28" xfId="43" applyFont="1" applyBorder="1" applyAlignment="1">
      <alignment horizontal="center" vertical="center"/>
    </xf>
    <xf numFmtId="0" fontId="22" fillId="0" borderId="29" xfId="43" applyFont="1" applyBorder="1" applyAlignment="1">
      <alignment horizontal="center" vertical="center"/>
    </xf>
    <xf numFmtId="0" fontId="22" fillId="0" borderId="30" xfId="43" applyFont="1" applyBorder="1" applyAlignment="1">
      <alignment horizontal="center" vertical="center"/>
    </xf>
    <xf numFmtId="0" fontId="24" fillId="0" borderId="11" xfId="43" applyFont="1" applyBorder="1" applyAlignment="1">
      <alignment horizontal="left" vertical="center"/>
    </xf>
    <xf numFmtId="0" fontId="24" fillId="0" borderId="0" xfId="43" applyFont="1" applyAlignment="1">
      <alignment horizontal="left" vertical="center"/>
    </xf>
    <xf numFmtId="0" fontId="19" fillId="0" borderId="31" xfId="43" applyFont="1" applyBorder="1" applyAlignment="1">
      <alignment horizontal="center" vertical="center" wrapText="1"/>
    </xf>
    <xf numFmtId="0" fontId="19" fillId="0" borderId="32" xfId="43" applyFont="1" applyBorder="1" applyAlignment="1">
      <alignment horizontal="center" vertical="center"/>
    </xf>
    <xf numFmtId="0" fontId="19" fillId="0" borderId="40" xfId="43" applyFont="1" applyBorder="1" applyAlignment="1">
      <alignment horizontal="center" vertical="center" wrapText="1"/>
    </xf>
    <xf numFmtId="0" fontId="19" fillId="0" borderId="41" xfId="43" applyFont="1" applyBorder="1" applyAlignment="1">
      <alignment horizontal="center" vertical="center" wrapText="1"/>
    </xf>
    <xf numFmtId="0" fontId="37" fillId="0" borderId="31" xfId="43" applyFont="1" applyBorder="1" applyAlignment="1">
      <alignment horizontal="center" vertical="center" shrinkToFit="1"/>
    </xf>
    <xf numFmtId="0" fontId="37" fillId="0" borderId="32" xfId="43" applyFont="1" applyBorder="1" applyAlignment="1">
      <alignment horizontal="center" vertical="center" shrinkToFit="1"/>
    </xf>
    <xf numFmtId="0" fontId="19" fillId="0" borderId="33" xfId="43" applyFont="1" applyBorder="1" applyAlignment="1">
      <alignment horizontal="distributed" vertical="center" shrinkToFit="1"/>
    </xf>
    <xf numFmtId="0" fontId="19" fillId="0" borderId="12" xfId="43" applyFont="1" applyBorder="1" applyAlignment="1">
      <alignment horizontal="distributed" vertical="center" shrinkToFit="1"/>
    </xf>
    <xf numFmtId="0" fontId="19" fillId="0" borderId="40" xfId="43" applyFont="1" applyBorder="1" applyAlignment="1">
      <alignment horizontal="center" vertical="center" shrinkToFit="1"/>
    </xf>
    <xf numFmtId="0" fontId="19" fillId="0" borderId="41" xfId="43" applyFont="1" applyBorder="1" applyAlignment="1">
      <alignment horizontal="center" vertical="center" shrinkToFit="1"/>
    </xf>
    <xf numFmtId="0" fontId="19" fillId="0" borderId="33" xfId="43" applyFont="1" applyBorder="1" applyAlignment="1">
      <alignment horizontal="center" vertical="center" shrinkToFit="1"/>
    </xf>
    <xf numFmtId="0" fontId="19" fillId="0" borderId="12" xfId="43" applyFont="1" applyBorder="1" applyAlignment="1">
      <alignment horizontal="center" vertical="center" shrinkToFit="1"/>
    </xf>
    <xf numFmtId="0" fontId="37" fillId="0" borderId="28" xfId="43" applyFont="1" applyBorder="1" applyAlignment="1">
      <alignment horizontal="center" vertical="center" shrinkToFit="1"/>
    </xf>
    <xf numFmtId="0" fontId="37" fillId="0" borderId="29" xfId="43" applyFont="1" applyBorder="1" applyAlignment="1">
      <alignment horizontal="center" vertical="center" shrinkToFit="1"/>
    </xf>
    <xf numFmtId="0" fontId="37" fillId="0" borderId="30" xfId="43" applyFont="1" applyBorder="1" applyAlignment="1">
      <alignment horizontal="center" vertical="center" shrinkToFit="1"/>
    </xf>
    <xf numFmtId="0" fontId="19" fillId="0" borderId="31" xfId="43" applyFont="1" applyBorder="1" applyAlignment="1">
      <alignment horizontal="center" vertical="center" shrinkToFit="1"/>
    </xf>
    <xf numFmtId="0" fontId="19" fillId="0" borderId="32" xfId="43" applyFont="1" applyBorder="1" applyAlignment="1">
      <alignment horizontal="center" vertical="center" shrinkToFit="1"/>
    </xf>
    <xf numFmtId="176" fontId="21" fillId="0" borderId="0" xfId="0" applyNumberFormat="1" applyFont="1" applyAlignment="1">
      <alignment horizontal="distributed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shrinkToFit="1"/>
    </xf>
    <xf numFmtId="0" fontId="21" fillId="0" borderId="0" xfId="0" applyFont="1" applyAlignment="1">
      <alignment horizontal="center" vertical="center" shrinkToFit="1"/>
    </xf>
    <xf numFmtId="176" fontId="38" fillId="0" borderId="0" xfId="0" applyNumberFormat="1" applyFont="1" applyAlignment="1">
      <alignment horizontal="distributed" vertical="center"/>
    </xf>
    <xf numFmtId="176" fontId="29" fillId="0" borderId="0" xfId="0" applyNumberFormat="1" applyFont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distributed" vertical="center" shrinkToFit="1"/>
    </xf>
    <xf numFmtId="176" fontId="29" fillId="0" borderId="0" xfId="0" applyNumberFormat="1" applyFont="1" applyAlignment="1">
      <alignment horizontal="distributed" vertical="center" shrinkToFit="1"/>
    </xf>
    <xf numFmtId="0" fontId="29" fillId="30" borderId="39" xfId="0" applyFont="1" applyFill="1" applyBorder="1" applyAlignment="1">
      <alignment horizontal="center" vertical="center"/>
    </xf>
    <xf numFmtId="0" fontId="29" fillId="30" borderId="43" xfId="0" applyFont="1" applyFill="1" applyBorder="1" applyAlignment="1">
      <alignment horizontal="center" vertical="center"/>
    </xf>
    <xf numFmtId="0" fontId="29" fillId="26" borderId="39" xfId="0" applyFont="1" applyFill="1" applyBorder="1" applyAlignment="1">
      <alignment horizontal="center" vertical="center"/>
    </xf>
    <xf numFmtId="0" fontId="29" fillId="26" borderId="43" xfId="0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_H16県新人戦登録選手一覧" xfId="43"/>
    <cellStyle name="標準_県新人戦シード" xfId="46"/>
    <cellStyle name="標準_県新人戦シード_1" xfId="45"/>
    <cellStyle name="良い" xfId="44" builtinId="26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HG丸ｺﾞｼｯｸM-PRO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丸ｺﾞｼｯｸM-PRO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HG丸ｺﾞｼｯｸM-PRO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11206</xdr:colOff>
      <xdr:row>37</xdr:row>
      <xdr:rowOff>145679</xdr:rowOff>
    </xdr:from>
    <xdr:to>
      <xdr:col>10</xdr:col>
      <xdr:colOff>33618</xdr:colOff>
      <xdr:row>41</xdr:row>
      <xdr:rowOff>123393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618" y="7126944"/>
          <a:ext cx="1434353" cy="605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514350</xdr:colOff>
      <xdr:row>13</xdr:row>
      <xdr:rowOff>0</xdr:rowOff>
    </xdr:from>
    <xdr:to>
      <xdr:col>28</xdr:col>
      <xdr:colOff>0</xdr:colOff>
      <xdr:row>26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6818052C-ACCC-2CDB-2163-60D65575E4A1}"/>
            </a:ext>
          </a:extLst>
        </xdr:cNvPr>
        <xdr:cNvSpPr/>
      </xdr:nvSpPr>
      <xdr:spPr>
        <a:xfrm>
          <a:off x="7715250" y="2419350"/>
          <a:ext cx="6343650" cy="25717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latin typeface="Meiryo UI" panose="020B0604030504040204" pitchFamily="50" charset="-128"/>
              <a:ea typeface="Meiryo UI" panose="020B0604030504040204" pitchFamily="50" charset="-128"/>
            </a:rPr>
            <a:t>地区予選が終了次第掲載します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152400</xdr:colOff>
      <xdr:row>25</xdr:row>
      <xdr:rowOff>161925</xdr:rowOff>
    </xdr:from>
    <xdr:to>
      <xdr:col>28</xdr:col>
      <xdr:colOff>438150</xdr:colOff>
      <xdr:row>33</xdr:row>
      <xdr:rowOff>295275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A52BE049-DDBA-4419-AB65-338017DEB2BA}"/>
            </a:ext>
          </a:extLst>
        </xdr:cNvPr>
        <xdr:cNvSpPr/>
      </xdr:nvSpPr>
      <xdr:spPr>
        <a:xfrm>
          <a:off x="8172450" y="7781925"/>
          <a:ext cx="6457950" cy="25717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latin typeface="Meiryo UI" panose="020B0604030504040204" pitchFamily="50" charset="-128"/>
              <a:ea typeface="Meiryo UI" panose="020B0604030504040204" pitchFamily="50" charset="-128"/>
            </a:rPr>
            <a:t>地区予選が終了次第掲載します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yuu.gifu-net.ed.jp\c27386_&#27744;&#30000;&#39640;&#31561;&#23398;&#26657;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86;&#12491;&#12473;\&#26032;&#20154;&#25126;\20&#26032;&#20154;&#25126;&#12489;&#12525;&#12540;&#65288;&#20837;&#21147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団体"/>
      <sheetName val="女子団体"/>
      <sheetName val="男子Ｓ"/>
      <sheetName val="女子Ｓ"/>
      <sheetName val="男子Ｄ"/>
      <sheetName val="女子Ｄ"/>
      <sheetName val="データ"/>
      <sheetName val="団体名簿"/>
      <sheetName val="団体男女(R1)"/>
      <sheetName val="Sheet1"/>
      <sheetName val="団体名簿データ(R1)"/>
      <sheetName val="勝ち上がりS"/>
      <sheetName val="勝ち上がりD"/>
      <sheetName val="男子団体名簿"/>
      <sheetName val="女子団体名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P3">
            <v>19</v>
          </cell>
          <cell r="W3">
            <v>6</v>
          </cell>
          <cell r="X3" t="str">
            <v>松林　麻央</v>
          </cell>
          <cell r="Y3" t="str">
            <v>②</v>
          </cell>
          <cell r="Z3" t="str">
            <v>河田　更紗</v>
          </cell>
          <cell r="AA3" t="str">
            <v>②</v>
          </cell>
          <cell r="AB3" t="str">
            <v>県岐阜商</v>
          </cell>
        </row>
        <row r="4">
          <cell r="W4">
            <v>23</v>
          </cell>
          <cell r="X4" t="str">
            <v>久世　一姫</v>
          </cell>
          <cell r="Y4" t="str">
            <v>①</v>
          </cell>
          <cell r="Z4" t="str">
            <v>岡田　陽愛</v>
          </cell>
          <cell r="AA4" t="str">
            <v>①</v>
          </cell>
          <cell r="AB4" t="str">
            <v>県岐阜商</v>
          </cell>
        </row>
        <row r="5">
          <cell r="W5">
            <v>11</v>
          </cell>
          <cell r="X5" t="str">
            <v>岡田　和奏</v>
          </cell>
          <cell r="Y5" t="str">
            <v>①</v>
          </cell>
          <cell r="Z5" t="str">
            <v>千村　友香</v>
          </cell>
          <cell r="AA5" t="str">
            <v>②</v>
          </cell>
          <cell r="AB5" t="str">
            <v>岐阜北</v>
          </cell>
        </row>
        <row r="6">
          <cell r="W6">
            <v>9</v>
          </cell>
          <cell r="X6" t="str">
            <v>福田　　蒼</v>
          </cell>
          <cell r="Y6" t="str">
            <v>①</v>
          </cell>
          <cell r="Z6" t="str">
            <v>大野　　鈴</v>
          </cell>
          <cell r="AA6" t="str">
            <v>①</v>
          </cell>
          <cell r="AB6" t="str">
            <v>県岐阜商</v>
          </cell>
        </row>
        <row r="7">
          <cell r="W7">
            <v>14</v>
          </cell>
          <cell r="X7" t="str">
            <v>古田　　楓</v>
          </cell>
          <cell r="Y7" t="str">
            <v>②</v>
          </cell>
          <cell r="Z7" t="str">
            <v>宗宮　　遥</v>
          </cell>
          <cell r="AA7" t="str">
            <v>①</v>
          </cell>
          <cell r="AB7" t="str">
            <v>県岐阜商</v>
          </cell>
        </row>
        <row r="8">
          <cell r="W8">
            <v>4</v>
          </cell>
          <cell r="X8" t="str">
            <v>深尾　初音</v>
          </cell>
          <cell r="Y8" t="str">
            <v>①</v>
          </cell>
          <cell r="Z8" t="str">
            <v>和田菜々穂</v>
          </cell>
          <cell r="AA8" t="str">
            <v>②</v>
          </cell>
          <cell r="AB8" t="str">
            <v>岐阜</v>
          </cell>
        </row>
        <row r="9">
          <cell r="W9">
            <v>2</v>
          </cell>
          <cell r="X9" t="str">
            <v>重松　優芽</v>
          </cell>
          <cell r="Y9" t="str">
            <v>②</v>
          </cell>
          <cell r="Z9" t="str">
            <v>尾関萌々子</v>
          </cell>
          <cell r="AA9" t="str">
            <v>②</v>
          </cell>
          <cell r="AB9" t="str">
            <v>各務原西</v>
          </cell>
        </row>
        <row r="10">
          <cell r="W10">
            <v>20</v>
          </cell>
          <cell r="X10" t="str">
            <v>向山　実来</v>
          </cell>
          <cell r="Y10" t="str">
            <v>②</v>
          </cell>
          <cell r="Z10" t="str">
            <v>近藤　春奈</v>
          </cell>
          <cell r="AA10" t="str">
            <v>②</v>
          </cell>
          <cell r="AB10" t="str">
            <v>大垣南</v>
          </cell>
        </row>
        <row r="11">
          <cell r="W11">
            <v>16</v>
          </cell>
          <cell r="X11" t="str">
            <v>安藤　千尋</v>
          </cell>
          <cell r="Y11" t="str">
            <v>②</v>
          </cell>
          <cell r="Z11" t="str">
            <v>髙井　七夏</v>
          </cell>
          <cell r="AA11" t="str">
            <v>①</v>
          </cell>
          <cell r="AB11" t="str">
            <v>大垣北</v>
          </cell>
        </row>
        <row r="12">
          <cell r="W12">
            <v>18</v>
          </cell>
          <cell r="X12" t="str">
            <v>川瀬菜々美</v>
          </cell>
          <cell r="Y12" t="str">
            <v>②</v>
          </cell>
          <cell r="Z12" t="str">
            <v>葛山　　恵</v>
          </cell>
          <cell r="AA12" t="str">
            <v>②</v>
          </cell>
          <cell r="AB12" t="str">
            <v>大垣南</v>
          </cell>
        </row>
        <row r="13">
          <cell r="W13">
            <v>10</v>
          </cell>
          <cell r="X13" t="str">
            <v>古田　唯夏</v>
          </cell>
          <cell r="Y13" t="str">
            <v>②</v>
          </cell>
          <cell r="Z13" t="str">
            <v>後藤　咲季</v>
          </cell>
          <cell r="AA13" t="str">
            <v>②</v>
          </cell>
          <cell r="AB13" t="str">
            <v>関</v>
          </cell>
        </row>
        <row r="14">
          <cell r="W14">
            <v>7</v>
          </cell>
          <cell r="X14" t="str">
            <v>岡野紅香乃</v>
          </cell>
          <cell r="Y14" t="str">
            <v>②</v>
          </cell>
          <cell r="Z14" t="str">
            <v>松葉　風春</v>
          </cell>
          <cell r="AA14" t="str">
            <v>②</v>
          </cell>
          <cell r="AB14" t="str">
            <v>東濃実</v>
          </cell>
        </row>
        <row r="15">
          <cell r="W15">
            <v>19</v>
          </cell>
          <cell r="X15" t="str">
            <v>渡邊　夢菜</v>
          </cell>
          <cell r="Y15" t="str">
            <v>①</v>
          </cell>
          <cell r="Z15" t="str">
            <v>岩井　陽芽</v>
          </cell>
          <cell r="AA15" t="str">
            <v>②</v>
          </cell>
          <cell r="AB15" t="str">
            <v>東濃実</v>
          </cell>
        </row>
        <row r="16">
          <cell r="W16">
            <v>22</v>
          </cell>
          <cell r="X16" t="str">
            <v>二村　南実</v>
          </cell>
          <cell r="Y16" t="str">
            <v>②</v>
          </cell>
          <cell r="Z16" t="str">
            <v>芝野　愛夕</v>
          </cell>
          <cell r="AA16" t="str">
            <v>②</v>
          </cell>
          <cell r="AB16" t="str">
            <v>郡上</v>
          </cell>
        </row>
        <row r="17">
          <cell r="W17">
            <v>3</v>
          </cell>
          <cell r="X17" t="str">
            <v>山口　詩乃</v>
          </cell>
          <cell r="Y17" t="str">
            <v>②</v>
          </cell>
          <cell r="Z17" t="str">
            <v>此島　知花</v>
          </cell>
          <cell r="AA17" t="str">
            <v>②</v>
          </cell>
          <cell r="AB17" t="str">
            <v>郡上</v>
          </cell>
        </row>
        <row r="18">
          <cell r="W18">
            <v>5</v>
          </cell>
          <cell r="X18" t="str">
            <v>辻　　真歩</v>
          </cell>
          <cell r="Y18" t="str">
            <v>①</v>
          </cell>
          <cell r="Z18" t="str">
            <v>鍵山　里歩</v>
          </cell>
          <cell r="AA18" t="str">
            <v>②</v>
          </cell>
          <cell r="AB18" t="str">
            <v>加茂</v>
          </cell>
        </row>
        <row r="19">
          <cell r="W19">
            <v>8</v>
          </cell>
          <cell r="X19" t="str">
            <v>加藤　瑠瑠</v>
          </cell>
          <cell r="Y19" t="str">
            <v>②</v>
          </cell>
          <cell r="Z19" t="str">
            <v>溝口　麻海</v>
          </cell>
          <cell r="AA19" t="str">
            <v>②</v>
          </cell>
          <cell r="AB19" t="str">
            <v>麗澤瑞浪</v>
          </cell>
        </row>
        <row r="20">
          <cell r="W20">
            <v>21</v>
          </cell>
          <cell r="X20" t="str">
            <v>橋本　琴音</v>
          </cell>
          <cell r="Y20" t="str">
            <v>②</v>
          </cell>
          <cell r="Z20" t="str">
            <v>林　　望月</v>
          </cell>
          <cell r="AA20" t="str">
            <v>②</v>
          </cell>
          <cell r="AB20" t="str">
            <v>恵那</v>
          </cell>
        </row>
        <row r="21">
          <cell r="W21">
            <v>15</v>
          </cell>
          <cell r="X21" t="str">
            <v>志津　令実</v>
          </cell>
          <cell r="Y21" t="str">
            <v>②</v>
          </cell>
          <cell r="Z21" t="str">
            <v>曽我　怜加</v>
          </cell>
          <cell r="AA21" t="str">
            <v>②</v>
          </cell>
          <cell r="AB21" t="str">
            <v>恵那農業</v>
          </cell>
        </row>
        <row r="22">
          <cell r="W22">
            <v>17</v>
          </cell>
          <cell r="X22" t="str">
            <v>大宮　胡春</v>
          </cell>
          <cell r="Y22" t="str">
            <v>①</v>
          </cell>
          <cell r="Z22" t="str">
            <v>柳原　果穂</v>
          </cell>
          <cell r="AA22" t="str">
            <v>②</v>
          </cell>
          <cell r="AB22" t="str">
            <v>恵那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1" name="男子S" displayName="男子S" ref="A2:D26" totalsRowShown="0" headerRowDxfId="13" dataDxfId="12" tableBorderDxfId="11" headerRowCellStyle="標準 2" dataCellStyle="標準 2">
  <autoFilter ref="A2:D26"/>
  <tableColumns count="4">
    <tableColumn id="1" name="選手氏名" dataDxfId="10" dataCellStyle="標準 2"/>
    <tableColumn id="2" name="学年" dataDxfId="9" dataCellStyle="標準 2"/>
    <tableColumn id="3" name="学校名" dataDxfId="8" dataCellStyle="標準 2"/>
    <tableColumn id="4" name="地区" dataDxfId="7" dataCellStyle="標準 2">
      <calculatedColumnFormula>VLOOKUP(C3,学校データ!$B$1:$C$55,2,FALSE)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女子S" displayName="女子S" ref="F2:I26" totalsRowShown="0" headerRowDxfId="6" dataDxfId="5" tableBorderDxfId="4" headerRowCellStyle="標準 2" dataCellStyle="標準 2">
  <autoFilter ref="F2:I26"/>
  <tableColumns count="4">
    <tableColumn id="1" name="選手氏名" dataDxfId="3" dataCellStyle="標準 2"/>
    <tableColumn id="2" name="学年" dataDxfId="2" dataCellStyle="標準 2"/>
    <tableColumn id="3" name="学校名" dataDxfId="1" dataCellStyle="標準 2"/>
    <tableColumn id="4" name="地区" dataDxfId="0" dataCellStyle="標準 2">
      <calculatedColumnFormula>VLOOKUP(H3,学校データ!$B$1:$C$55,2,FALSE)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B1:AF62"/>
  <sheetViews>
    <sheetView tabSelected="1" zoomScale="85" zoomScaleNormal="85" workbookViewId="0"/>
  </sheetViews>
  <sheetFormatPr defaultColWidth="9" defaultRowHeight="13.5"/>
  <cols>
    <col min="1" max="1" width="9" style="10" bestFit="1" customWidth="1"/>
    <col min="2" max="2" width="4.625" style="10" customWidth="1"/>
    <col min="3" max="3" width="10.75" style="10" customWidth="1"/>
    <col min="4" max="4" width="11.75" style="10" customWidth="1"/>
    <col min="5" max="5" width="7.625" style="10" customWidth="1"/>
    <col min="6" max="13" width="4.625" style="10" customWidth="1"/>
    <col min="14" max="14" width="11.75" style="10" customWidth="1"/>
    <col min="15" max="15" width="10.75" style="10" customWidth="1"/>
    <col min="16" max="16" width="7.625" style="10" customWidth="1"/>
    <col min="17" max="17" width="4.25" style="10" bestFit="1" customWidth="1"/>
    <col min="18" max="18" width="9" style="10" bestFit="1"/>
    <col min="19" max="16384" width="9" style="10"/>
  </cols>
  <sheetData>
    <row r="1" spans="2:32" ht="21"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S1" s="75"/>
      <c r="T1" s="75"/>
      <c r="U1" s="76"/>
      <c r="V1" s="76"/>
      <c r="W1" s="76"/>
      <c r="X1" s="76"/>
      <c r="Y1" s="76"/>
      <c r="Z1" s="76"/>
      <c r="AA1" s="76"/>
      <c r="AB1" s="76"/>
      <c r="AC1" s="76"/>
      <c r="AD1" s="76"/>
      <c r="AE1" s="75"/>
      <c r="AF1" s="75"/>
    </row>
    <row r="2" spans="2:32" ht="14.2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77"/>
      <c r="T2" s="77"/>
      <c r="U2" s="78"/>
      <c r="V2" s="78"/>
      <c r="W2" s="78"/>
      <c r="X2" s="78"/>
      <c r="Y2" s="79"/>
      <c r="Z2" s="79"/>
      <c r="AA2" s="79"/>
      <c r="AB2" s="79"/>
      <c r="AC2" s="79"/>
      <c r="AD2" s="79"/>
      <c r="AE2" s="77"/>
      <c r="AF2" s="77"/>
    </row>
    <row r="3" spans="2:32" ht="14.25">
      <c r="S3" s="77"/>
      <c r="T3" s="77"/>
      <c r="U3" s="78"/>
      <c r="V3" s="78"/>
      <c r="W3" s="78"/>
      <c r="X3" s="78"/>
      <c r="Y3" s="79"/>
      <c r="Z3" s="79"/>
      <c r="AA3" s="79"/>
      <c r="AB3" s="79"/>
      <c r="AC3" s="79"/>
      <c r="AD3" s="79"/>
      <c r="AE3" s="77"/>
      <c r="AF3" s="77"/>
    </row>
    <row r="4" spans="2:32" ht="14.25">
      <c r="B4" s="11"/>
      <c r="C4" s="11"/>
      <c r="D4" s="11"/>
      <c r="E4" s="11"/>
      <c r="F4" s="172" t="s">
        <v>1</v>
      </c>
      <c r="G4" s="172"/>
      <c r="H4" s="172"/>
      <c r="I4" s="172"/>
      <c r="J4" s="172"/>
      <c r="K4" s="172"/>
      <c r="L4" s="172"/>
      <c r="M4" s="172"/>
      <c r="N4" s="11"/>
      <c r="S4" s="77"/>
      <c r="T4" s="77"/>
      <c r="U4" s="78"/>
      <c r="V4" s="78"/>
      <c r="W4" s="78"/>
      <c r="X4" s="78"/>
      <c r="Y4" s="79"/>
      <c r="Z4" s="79"/>
      <c r="AA4" s="79"/>
      <c r="AB4" s="79"/>
      <c r="AC4" s="79"/>
      <c r="AD4" s="79"/>
      <c r="AE4" s="77"/>
      <c r="AF4" s="77"/>
    </row>
    <row r="5" spans="2:32" ht="14.45" customHeight="1">
      <c r="B5" s="168">
        <v>1</v>
      </c>
      <c r="C5" s="168" t="str">
        <f>VLOOKUP($B5,データ!$A$3:$C$22,2,FALSE)</f>
        <v>麗澤瑞浪</v>
      </c>
      <c r="D5" s="170" t="str">
        <f>VLOOKUP($B5,データ!$A$3:$C$22,3,FALSE)</f>
        <v>東濃</v>
      </c>
      <c r="E5" s="147"/>
      <c r="F5" s="147"/>
      <c r="G5" s="80"/>
      <c r="H5" s="80"/>
      <c r="I5" s="81"/>
      <c r="J5" s="81"/>
      <c r="K5" s="81"/>
      <c r="L5" s="81"/>
      <c r="M5" s="90"/>
      <c r="N5" s="90"/>
      <c r="O5" s="168" t="str">
        <f>VLOOKUP($Q5,データ!$A$3:$C$22,2,FALSE)</f>
        <v>岐阜</v>
      </c>
      <c r="P5" s="170" t="str">
        <f>VLOOKUP($Q5,データ!$A$3:$C$22,3,FALSE)</f>
        <v>岐阜</v>
      </c>
      <c r="Q5" s="168">
        <v>11</v>
      </c>
      <c r="S5" s="77"/>
      <c r="T5" s="77"/>
      <c r="U5" s="78"/>
      <c r="V5" s="78"/>
      <c r="W5" s="78"/>
      <c r="X5" s="78"/>
      <c r="Y5" s="79"/>
      <c r="Z5" s="79"/>
      <c r="AA5" s="79"/>
      <c r="AB5" s="79"/>
      <c r="AC5" s="79"/>
      <c r="AD5" s="79"/>
      <c r="AE5" s="77"/>
      <c r="AF5" s="77"/>
    </row>
    <row r="6" spans="2:32" ht="14.45" customHeight="1">
      <c r="B6" s="169"/>
      <c r="C6" s="168"/>
      <c r="D6" s="170"/>
      <c r="E6" s="80"/>
      <c r="F6" s="80" t="s">
        <v>2</v>
      </c>
      <c r="G6" s="82"/>
      <c r="H6" s="80"/>
      <c r="I6" s="81"/>
      <c r="J6" s="81"/>
      <c r="K6" s="81"/>
      <c r="L6" s="83"/>
      <c r="M6" s="81" t="s">
        <v>2</v>
      </c>
      <c r="N6" s="81"/>
      <c r="O6" s="168"/>
      <c r="P6" s="170"/>
      <c r="Q6" s="169"/>
      <c r="S6" s="77"/>
      <c r="T6" s="77"/>
      <c r="U6" s="78"/>
      <c r="V6" s="78"/>
      <c r="W6" s="78"/>
      <c r="X6" s="78"/>
      <c r="Y6" s="79"/>
      <c r="Z6" s="79"/>
      <c r="AA6" s="79"/>
      <c r="AB6" s="79"/>
      <c r="AC6" s="79"/>
      <c r="AD6" s="79"/>
      <c r="AE6" s="77"/>
      <c r="AF6" s="77"/>
    </row>
    <row r="7" spans="2:32" ht="14.45" customHeight="1">
      <c r="B7" s="168">
        <v>2</v>
      </c>
      <c r="C7" s="168" t="str">
        <f>VLOOKUP($B7,データ!$A$3:$C$22,COLUMN()-1,FALSE)</f>
        <v>岐阜高専</v>
      </c>
      <c r="D7" s="170" t="str">
        <f>VLOOKUP($B7,データ!$A$3:$C$22,3,FALSE)</f>
        <v>岐阜</v>
      </c>
      <c r="E7" s="147"/>
      <c r="F7" s="80"/>
      <c r="G7" s="84"/>
      <c r="H7" s="84"/>
      <c r="I7" s="81"/>
      <c r="J7" s="81"/>
      <c r="K7" s="85"/>
      <c r="L7" s="148"/>
      <c r="M7" s="81"/>
      <c r="N7" s="90"/>
      <c r="O7" s="168" t="str">
        <f>VLOOKUP($Q7,データ!$A$3:$C$22,2,FALSE)</f>
        <v>大垣南</v>
      </c>
      <c r="P7" s="170" t="str">
        <f>VLOOKUP($Q7,データ!$A$3:$C$22,3,FALSE)</f>
        <v>西濃</v>
      </c>
      <c r="Q7" s="168">
        <v>12</v>
      </c>
      <c r="S7" s="77"/>
      <c r="T7" s="77"/>
      <c r="U7" s="78"/>
      <c r="V7" s="78"/>
      <c r="W7" s="78"/>
      <c r="X7" s="78"/>
      <c r="Y7" s="79"/>
      <c r="Z7" s="79"/>
      <c r="AA7" s="79"/>
      <c r="AB7" s="79"/>
      <c r="AC7" s="79"/>
      <c r="AD7" s="79"/>
      <c r="AE7" s="77"/>
      <c r="AF7" s="77"/>
    </row>
    <row r="8" spans="2:32" ht="14.45" customHeight="1">
      <c r="B8" s="169"/>
      <c r="C8" s="168"/>
      <c r="D8" s="170"/>
      <c r="E8" s="80" t="s">
        <v>2</v>
      </c>
      <c r="F8" s="82"/>
      <c r="G8" s="84"/>
      <c r="H8" s="84"/>
      <c r="I8" s="81"/>
      <c r="J8" s="81"/>
      <c r="K8" s="85"/>
      <c r="L8" s="85"/>
      <c r="M8" s="83"/>
      <c r="N8" s="81" t="s">
        <v>2</v>
      </c>
      <c r="O8" s="168"/>
      <c r="P8" s="170"/>
      <c r="Q8" s="169"/>
      <c r="S8" s="77"/>
      <c r="T8" s="77"/>
      <c r="U8" s="78"/>
      <c r="V8" s="78"/>
      <c r="W8" s="78"/>
      <c r="X8" s="78"/>
      <c r="Y8" s="79"/>
      <c r="Z8" s="79"/>
      <c r="AA8" s="79"/>
      <c r="AB8" s="79"/>
      <c r="AC8" s="79"/>
      <c r="AD8" s="79"/>
      <c r="AE8" s="77"/>
      <c r="AF8" s="77"/>
    </row>
    <row r="9" spans="2:32" ht="14.45" customHeight="1">
      <c r="B9" s="168">
        <v>3</v>
      </c>
      <c r="C9" s="168" t="str">
        <f>VLOOKUP($B9,データ!$A$3:$C$22,COLUMN()-1,FALSE)</f>
        <v>関</v>
      </c>
      <c r="D9" s="170" t="str">
        <f>VLOOKUP($B9,データ!$A$3:$C$22,3,FALSE)</f>
        <v>中濃</v>
      </c>
      <c r="E9" s="147"/>
      <c r="F9" s="84"/>
      <c r="G9" s="80" t="s">
        <v>2</v>
      </c>
      <c r="H9" s="82"/>
      <c r="I9" s="81"/>
      <c r="J9" s="81"/>
      <c r="K9" s="83"/>
      <c r="L9" s="81" t="s">
        <v>2</v>
      </c>
      <c r="M9" s="148"/>
      <c r="N9" s="90"/>
      <c r="O9" s="168" t="str">
        <f>VLOOKUP($Q9,データ!$A$3:$C$22,2,FALSE)</f>
        <v>中津川工</v>
      </c>
      <c r="P9" s="170" t="str">
        <f>VLOOKUP($Q9,データ!$A$3:$C$22,3,FALSE)</f>
        <v>東濃</v>
      </c>
      <c r="Q9" s="168">
        <v>13</v>
      </c>
      <c r="S9" s="77"/>
      <c r="T9" s="77"/>
      <c r="U9" s="78"/>
      <c r="V9" s="78"/>
      <c r="W9" s="78"/>
      <c r="X9" s="78"/>
      <c r="Y9" s="79"/>
      <c r="Z9" s="79"/>
      <c r="AA9" s="79"/>
      <c r="AB9" s="79"/>
      <c r="AC9" s="79"/>
      <c r="AD9" s="79"/>
      <c r="AE9" s="77"/>
      <c r="AF9" s="77"/>
    </row>
    <row r="10" spans="2:32" ht="14.45" customHeight="1">
      <c r="B10" s="169"/>
      <c r="C10" s="168"/>
      <c r="D10" s="170"/>
      <c r="E10" s="80"/>
      <c r="F10" s="80"/>
      <c r="G10" s="80"/>
      <c r="H10" s="94"/>
      <c r="I10" s="81"/>
      <c r="J10" s="85"/>
      <c r="K10" s="148"/>
      <c r="L10" s="81"/>
      <c r="M10" s="81"/>
      <c r="N10" s="81"/>
      <c r="O10" s="168"/>
      <c r="P10" s="170"/>
      <c r="Q10" s="169"/>
      <c r="S10" s="77"/>
      <c r="T10" s="77"/>
      <c r="U10" s="78"/>
      <c r="V10" s="78"/>
      <c r="W10" s="78"/>
      <c r="X10" s="78"/>
      <c r="Y10" s="79"/>
      <c r="Z10" s="79"/>
      <c r="AA10" s="79"/>
      <c r="AB10" s="79"/>
      <c r="AC10" s="79"/>
      <c r="AD10" s="79"/>
      <c r="AE10" s="77"/>
      <c r="AF10" s="77"/>
    </row>
    <row r="11" spans="2:32" ht="14.45" customHeight="1">
      <c r="B11" s="168">
        <v>4</v>
      </c>
      <c r="C11" s="168" t="str">
        <f>VLOOKUP($B11,データ!$A$3:$C$22,COLUMN()-1,FALSE)</f>
        <v>岐阜工</v>
      </c>
      <c r="D11" s="170" t="str">
        <f>VLOOKUP($B11,データ!$A$3:$C$22,3,FALSE)</f>
        <v>岐阜</v>
      </c>
      <c r="E11" s="147"/>
      <c r="F11" s="147"/>
      <c r="G11" s="80"/>
      <c r="H11" s="95"/>
      <c r="I11" s="81"/>
      <c r="J11" s="85"/>
      <c r="K11" s="85"/>
      <c r="L11" s="81"/>
      <c r="M11" s="90"/>
      <c r="N11" s="90"/>
      <c r="O11" s="168" t="str">
        <f>VLOOKUP($Q11,データ!$A$3:$C$22,2,FALSE)</f>
        <v>各務原</v>
      </c>
      <c r="P11" s="170" t="str">
        <f>VLOOKUP($Q11,データ!$A$3:$C$22,3,FALSE)</f>
        <v>岐阜</v>
      </c>
      <c r="Q11" s="168">
        <v>14</v>
      </c>
      <c r="S11" s="77"/>
      <c r="T11" s="77"/>
      <c r="U11" s="78"/>
      <c r="V11" s="78"/>
      <c r="W11" s="78"/>
      <c r="X11" s="78"/>
      <c r="Y11" s="79"/>
      <c r="Z11" s="79"/>
      <c r="AA11" s="79"/>
      <c r="AB11" s="79"/>
      <c r="AC11" s="79"/>
      <c r="AD11" s="79"/>
      <c r="AE11" s="77"/>
      <c r="AF11" s="77"/>
    </row>
    <row r="12" spans="2:32" ht="14.45" customHeight="1">
      <c r="B12" s="169"/>
      <c r="C12" s="168"/>
      <c r="D12" s="170"/>
      <c r="E12" s="80"/>
      <c r="F12" s="80" t="s">
        <v>2</v>
      </c>
      <c r="G12" s="82"/>
      <c r="H12" s="95"/>
      <c r="I12" s="86"/>
      <c r="J12" s="87"/>
      <c r="K12" s="85"/>
      <c r="L12" s="83"/>
      <c r="M12" s="81" t="s">
        <v>2</v>
      </c>
      <c r="N12" s="81"/>
      <c r="O12" s="168"/>
      <c r="P12" s="170"/>
      <c r="Q12" s="169"/>
      <c r="S12" s="77"/>
      <c r="T12" s="77"/>
      <c r="U12" s="78"/>
      <c r="V12" s="78"/>
      <c r="W12" s="78"/>
      <c r="X12" s="78"/>
      <c r="Y12" s="79"/>
      <c r="Z12" s="79"/>
      <c r="AA12" s="79"/>
      <c r="AB12" s="79"/>
      <c r="AC12" s="79"/>
      <c r="AD12" s="79"/>
      <c r="AE12" s="77"/>
      <c r="AF12" s="77"/>
    </row>
    <row r="13" spans="2:32" ht="14.45" customHeight="1">
      <c r="B13" s="168">
        <v>5</v>
      </c>
      <c r="C13" s="168" t="str">
        <f>VLOOKUP($B13,データ!$A$3:$C$22,COLUMN()-1,FALSE)</f>
        <v>大垣東</v>
      </c>
      <c r="D13" s="170" t="str">
        <f>VLOOKUP($B13,データ!$A$3:$C$22,3,FALSE)</f>
        <v>西濃</v>
      </c>
      <c r="E13" s="147"/>
      <c r="F13" s="147"/>
      <c r="G13" s="84"/>
      <c r="H13" s="96"/>
      <c r="I13" s="88"/>
      <c r="J13" s="89"/>
      <c r="K13" s="81"/>
      <c r="L13" s="148"/>
      <c r="M13" s="90"/>
      <c r="N13" s="90"/>
      <c r="O13" s="168" t="str">
        <f>VLOOKUP($Q13,データ!$A$3:$C$22,2,FALSE)</f>
        <v>関商工</v>
      </c>
      <c r="P13" s="170" t="str">
        <f>VLOOKUP($Q13,データ!$A$3:$C$22,3,FALSE)</f>
        <v>中濃</v>
      </c>
      <c r="Q13" s="168">
        <v>15</v>
      </c>
      <c r="S13" s="77"/>
      <c r="T13" s="77"/>
      <c r="U13" s="78"/>
      <c r="V13" s="78"/>
      <c r="W13" s="78"/>
      <c r="X13" s="78"/>
      <c r="Y13" s="79"/>
      <c r="Z13" s="79"/>
      <c r="AA13" s="79"/>
      <c r="AB13" s="79"/>
      <c r="AC13" s="79"/>
      <c r="AD13" s="79"/>
      <c r="AE13" s="77"/>
      <c r="AF13" s="77"/>
    </row>
    <row r="14" spans="2:32" ht="14.45" customHeight="1">
      <c r="B14" s="169"/>
      <c r="C14" s="168"/>
      <c r="D14" s="170"/>
      <c r="E14" s="80"/>
      <c r="F14" s="80"/>
      <c r="G14" s="80"/>
      <c r="H14" s="96" t="s">
        <v>2</v>
      </c>
      <c r="I14" s="90"/>
      <c r="J14" s="91"/>
      <c r="K14" s="81" t="s">
        <v>2</v>
      </c>
      <c r="L14" s="81"/>
      <c r="M14" s="81"/>
      <c r="N14" s="81"/>
      <c r="O14" s="168"/>
      <c r="P14" s="170"/>
      <c r="Q14" s="169"/>
      <c r="S14" s="77"/>
      <c r="T14" s="77"/>
      <c r="U14" s="78"/>
      <c r="V14" s="78"/>
      <c r="W14" s="78"/>
      <c r="X14" s="78"/>
      <c r="Y14" s="79"/>
      <c r="Z14" s="79"/>
      <c r="AA14" s="79"/>
      <c r="AB14" s="79"/>
      <c r="AC14" s="79"/>
      <c r="AD14" s="79"/>
      <c r="AE14" s="77"/>
      <c r="AF14" s="77"/>
    </row>
    <row r="15" spans="2:32" ht="14.45" customHeight="1">
      <c r="B15" s="168">
        <v>6</v>
      </c>
      <c r="C15" s="168" t="str">
        <f>VLOOKUP($B15,データ!$A$3:$C$22,COLUMN()-1,FALSE)</f>
        <v>大垣北</v>
      </c>
      <c r="D15" s="170" t="str">
        <f>VLOOKUP($B15,データ!$A$3:$C$22,3,FALSE)</f>
        <v>西濃</v>
      </c>
      <c r="E15" s="147"/>
      <c r="F15" s="147"/>
      <c r="G15" s="80"/>
      <c r="H15" s="96"/>
      <c r="I15" s="92"/>
      <c r="J15" s="93"/>
      <c r="K15" s="81"/>
      <c r="L15" s="81"/>
      <c r="M15" s="90"/>
      <c r="N15" s="90"/>
      <c r="O15" s="168" t="str">
        <f>VLOOKUP($Q15,データ!$A$3:$C$22,2,FALSE)</f>
        <v>加納</v>
      </c>
      <c r="P15" s="170" t="str">
        <f>VLOOKUP($Q15,データ!$A$3:$C$22,3,FALSE)</f>
        <v>岐阜</v>
      </c>
      <c r="Q15" s="168">
        <v>16</v>
      </c>
      <c r="S15" s="77"/>
      <c r="T15" s="77"/>
      <c r="U15" s="78"/>
      <c r="V15" s="78"/>
      <c r="W15" s="78"/>
      <c r="X15" s="78"/>
      <c r="Y15" s="79"/>
      <c r="Z15" s="79"/>
      <c r="AA15" s="79"/>
      <c r="AB15" s="79"/>
      <c r="AC15" s="79"/>
      <c r="AD15" s="79"/>
      <c r="AE15" s="77"/>
      <c r="AF15" s="77"/>
    </row>
    <row r="16" spans="2:32" ht="14.45" customHeight="1">
      <c r="B16" s="169"/>
      <c r="C16" s="168"/>
      <c r="D16" s="170"/>
      <c r="E16" s="80"/>
      <c r="F16" s="80" t="s">
        <v>2</v>
      </c>
      <c r="G16" s="82"/>
      <c r="H16" s="96"/>
      <c r="I16" s="81"/>
      <c r="J16" s="85"/>
      <c r="K16" s="81"/>
      <c r="L16" s="83"/>
      <c r="M16" s="81" t="s">
        <v>2</v>
      </c>
      <c r="N16" s="81"/>
      <c r="O16" s="168"/>
      <c r="P16" s="170"/>
      <c r="Q16" s="169"/>
      <c r="S16" s="77"/>
      <c r="T16" s="77"/>
      <c r="U16" s="78"/>
      <c r="V16" s="78"/>
      <c r="W16" s="78"/>
      <c r="X16" s="78"/>
      <c r="Y16" s="79"/>
      <c r="Z16" s="79"/>
      <c r="AA16" s="79"/>
      <c r="AB16" s="79"/>
      <c r="AC16" s="79"/>
      <c r="AD16" s="79"/>
      <c r="AE16" s="77"/>
      <c r="AF16" s="77"/>
    </row>
    <row r="17" spans="2:32" ht="14.45" customHeight="1">
      <c r="B17" s="168">
        <v>7</v>
      </c>
      <c r="C17" s="168" t="str">
        <f>VLOOKUP($B17,データ!$A$3:$C$22,COLUMN()-1,FALSE)</f>
        <v>可児</v>
      </c>
      <c r="D17" s="170" t="str">
        <f>VLOOKUP($B17,データ!$A$3:$C$22,3,FALSE)</f>
        <v>中濃</v>
      </c>
      <c r="E17" s="147"/>
      <c r="F17" s="147"/>
      <c r="G17" s="84"/>
      <c r="H17" s="95"/>
      <c r="I17" s="81"/>
      <c r="J17" s="85"/>
      <c r="K17" s="85"/>
      <c r="L17" s="148"/>
      <c r="M17" s="90"/>
      <c r="N17" s="90"/>
      <c r="O17" s="168" t="str">
        <f>VLOOKUP($Q17,データ!$A$3:$C$22,2,FALSE)</f>
        <v>可児工</v>
      </c>
      <c r="P17" s="170" t="str">
        <f>VLOOKUP($Q17,データ!$A$3:$C$22,3,FALSE)</f>
        <v>中濃</v>
      </c>
      <c r="Q17" s="168">
        <v>17</v>
      </c>
      <c r="S17" s="77"/>
      <c r="T17" s="77"/>
      <c r="U17" s="78"/>
      <c r="V17" s="78"/>
      <c r="W17" s="78"/>
      <c r="X17" s="78"/>
      <c r="Y17" s="79"/>
      <c r="Z17" s="79"/>
      <c r="AA17" s="79"/>
      <c r="AB17" s="79"/>
      <c r="AC17" s="79"/>
      <c r="AD17" s="79"/>
      <c r="AE17" s="77"/>
      <c r="AF17" s="77"/>
    </row>
    <row r="18" spans="2:32" ht="14.45" customHeight="1">
      <c r="B18" s="169"/>
      <c r="C18" s="168"/>
      <c r="D18" s="170"/>
      <c r="E18" s="80"/>
      <c r="F18" s="80"/>
      <c r="G18" s="80"/>
      <c r="H18" s="95"/>
      <c r="I18" s="81"/>
      <c r="J18" s="85"/>
      <c r="K18" s="85"/>
      <c r="L18" s="81"/>
      <c r="M18" s="81"/>
      <c r="N18" s="81"/>
      <c r="O18" s="168"/>
      <c r="P18" s="170"/>
      <c r="Q18" s="169"/>
      <c r="S18" s="77"/>
      <c r="T18" s="77"/>
      <c r="U18" s="78"/>
      <c r="V18" s="78"/>
      <c r="W18" s="78"/>
      <c r="X18" s="78"/>
      <c r="Y18" s="79"/>
      <c r="Z18" s="79"/>
      <c r="AA18" s="79"/>
      <c r="AB18" s="79"/>
      <c r="AC18" s="79"/>
      <c r="AD18" s="79"/>
      <c r="AE18" s="77"/>
      <c r="AF18" s="77"/>
    </row>
    <row r="19" spans="2:32" ht="14.45" customHeight="1">
      <c r="B19" s="168">
        <v>8</v>
      </c>
      <c r="C19" s="168" t="str">
        <f>VLOOKUP($B19,データ!$A$3:$C$22,COLUMN()-1,FALSE)</f>
        <v>帝京大可児</v>
      </c>
      <c r="D19" s="170" t="str">
        <f>VLOOKUP($B19,データ!$A$3:$C$22,3,FALSE)</f>
        <v>中濃</v>
      </c>
      <c r="E19" s="147"/>
      <c r="F19" s="80"/>
      <c r="G19" s="80" t="s">
        <v>2</v>
      </c>
      <c r="H19" s="91"/>
      <c r="I19" s="81"/>
      <c r="J19" s="85"/>
      <c r="K19" s="83"/>
      <c r="L19" s="81" t="s">
        <v>2</v>
      </c>
      <c r="M19" s="81"/>
      <c r="N19" s="90"/>
      <c r="O19" s="168" t="str">
        <f>VLOOKUP($Q19,データ!$A$3:$C$22,2,FALSE)</f>
        <v>多治見</v>
      </c>
      <c r="P19" s="170" t="str">
        <f>VLOOKUP($Q19,データ!$A$3:$C$22,3,FALSE)</f>
        <v>東濃</v>
      </c>
      <c r="Q19" s="168">
        <v>18</v>
      </c>
      <c r="S19" s="77"/>
      <c r="T19" s="77"/>
      <c r="U19" s="78"/>
      <c r="V19" s="78"/>
      <c r="W19" s="78"/>
      <c r="X19" s="78"/>
      <c r="Y19" s="79"/>
      <c r="Z19" s="79"/>
      <c r="AA19" s="79"/>
      <c r="AB19" s="79"/>
      <c r="AC19" s="79"/>
      <c r="AD19" s="79"/>
      <c r="AE19" s="77"/>
      <c r="AF19" s="77"/>
    </row>
    <row r="20" spans="2:32" ht="14.45" customHeight="1">
      <c r="B20" s="169"/>
      <c r="C20" s="168"/>
      <c r="D20" s="170"/>
      <c r="E20" s="80" t="s">
        <v>2</v>
      </c>
      <c r="F20" s="82"/>
      <c r="G20" s="80"/>
      <c r="H20" s="84"/>
      <c r="I20" s="81"/>
      <c r="J20" s="81"/>
      <c r="K20" s="148"/>
      <c r="L20" s="81"/>
      <c r="M20" s="83"/>
      <c r="N20" s="81" t="s">
        <v>2</v>
      </c>
      <c r="O20" s="168"/>
      <c r="P20" s="170"/>
      <c r="Q20" s="169"/>
      <c r="S20" s="77"/>
      <c r="T20" s="77"/>
      <c r="U20" s="78"/>
      <c r="V20" s="78"/>
      <c r="W20" s="78"/>
      <c r="X20" s="78"/>
      <c r="Y20" s="79"/>
      <c r="Z20" s="79"/>
      <c r="AA20" s="79"/>
      <c r="AB20" s="79"/>
      <c r="AC20" s="79"/>
      <c r="AD20" s="79"/>
      <c r="AE20" s="77"/>
      <c r="AF20" s="77"/>
    </row>
    <row r="21" spans="2:32" ht="14.45" customHeight="1">
      <c r="B21" s="168">
        <v>9</v>
      </c>
      <c r="C21" s="168" t="str">
        <f>VLOOKUP($B21,データ!$A$3:$C$22,COLUMN()-1,FALSE)</f>
        <v>岐阜北</v>
      </c>
      <c r="D21" s="170" t="str">
        <f>VLOOKUP($B21,データ!$A$3:$C$22,3,FALSE)</f>
        <v>岐阜</v>
      </c>
      <c r="E21" s="147"/>
      <c r="F21" s="84"/>
      <c r="G21" s="84"/>
      <c r="H21" s="84"/>
      <c r="I21" s="81"/>
      <c r="J21" s="81"/>
      <c r="K21" s="85"/>
      <c r="L21" s="85"/>
      <c r="M21" s="148"/>
      <c r="N21" s="90"/>
      <c r="O21" s="168" t="str">
        <f>VLOOKUP($Q21,データ!$A$3:$C$22,2,FALSE)</f>
        <v>加茂</v>
      </c>
      <c r="P21" s="170" t="str">
        <f>VLOOKUP($Q21,データ!$A$3:$C$22,3,FALSE)</f>
        <v>中濃</v>
      </c>
      <c r="Q21" s="168">
        <v>19</v>
      </c>
      <c r="S21" s="77"/>
      <c r="T21" s="77"/>
      <c r="U21" s="78"/>
      <c r="V21" s="78"/>
      <c r="W21" s="78"/>
      <c r="X21" s="78"/>
      <c r="Y21" s="79"/>
      <c r="Z21" s="79"/>
      <c r="AA21" s="79"/>
      <c r="AB21" s="79"/>
      <c r="AC21" s="79"/>
      <c r="AD21" s="79"/>
      <c r="AE21" s="77"/>
      <c r="AF21" s="77"/>
    </row>
    <row r="22" spans="2:32" ht="14.45" customHeight="1">
      <c r="B22" s="169"/>
      <c r="C22" s="168"/>
      <c r="D22" s="170"/>
      <c r="E22" s="80"/>
      <c r="F22" s="80" t="s">
        <v>2</v>
      </c>
      <c r="G22" s="82"/>
      <c r="H22" s="84"/>
      <c r="I22" s="81"/>
      <c r="J22" s="81"/>
      <c r="K22" s="85"/>
      <c r="L22" s="83"/>
      <c r="M22" s="81" t="s">
        <v>2</v>
      </c>
      <c r="N22" s="81"/>
      <c r="O22" s="168"/>
      <c r="P22" s="170"/>
      <c r="Q22" s="169"/>
      <c r="S22" s="77"/>
      <c r="T22" s="77"/>
      <c r="U22" s="78"/>
      <c r="V22" s="78"/>
      <c r="W22" s="78"/>
      <c r="X22" s="78"/>
      <c r="Y22" s="79"/>
      <c r="Z22" s="79"/>
      <c r="AA22" s="79"/>
      <c r="AB22" s="79"/>
      <c r="AC22" s="79"/>
      <c r="AD22" s="79"/>
      <c r="AE22" s="77"/>
      <c r="AF22" s="77"/>
    </row>
    <row r="23" spans="2:32" ht="14.45" customHeight="1">
      <c r="B23" s="168">
        <v>10</v>
      </c>
      <c r="C23" s="168" t="str">
        <f>VLOOKUP($B23,データ!$A$3:$C$22,COLUMN()-1,FALSE)</f>
        <v>恵那</v>
      </c>
      <c r="D23" s="170" t="str">
        <f>VLOOKUP($B23,データ!$A$3:$C$22,3,FALSE)</f>
        <v>東濃</v>
      </c>
      <c r="E23" s="147"/>
      <c r="F23" s="147"/>
      <c r="G23" s="84"/>
      <c r="H23" s="80"/>
      <c r="I23" s="81"/>
      <c r="J23" s="81"/>
      <c r="K23" s="81"/>
      <c r="L23" s="148"/>
      <c r="M23" s="90"/>
      <c r="N23" s="90"/>
      <c r="O23" s="168" t="str">
        <f>VLOOKUP($Q23,データ!$A$3:$C$22,2,FALSE)</f>
        <v>県岐阜商</v>
      </c>
      <c r="P23" s="170" t="str">
        <f>VLOOKUP($Q23,データ!$A$3:$C$22,3,FALSE)</f>
        <v>岐阜</v>
      </c>
      <c r="Q23" s="168">
        <v>20</v>
      </c>
      <c r="S23" s="77"/>
      <c r="T23" s="77"/>
      <c r="U23" s="78"/>
      <c r="V23" s="78"/>
      <c r="W23" s="78"/>
      <c r="X23" s="78"/>
      <c r="Y23" s="79"/>
      <c r="Z23" s="79"/>
      <c r="AA23" s="79"/>
      <c r="AB23" s="79"/>
      <c r="AC23" s="79"/>
      <c r="AD23" s="79"/>
      <c r="AE23" s="77"/>
      <c r="AF23" s="77"/>
    </row>
    <row r="24" spans="2:32" ht="14.45" customHeight="1">
      <c r="B24" s="169"/>
      <c r="C24" s="168"/>
      <c r="D24" s="17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168"/>
      <c r="P24" s="170"/>
      <c r="Q24" s="169"/>
      <c r="S24" s="77"/>
      <c r="T24" s="77"/>
      <c r="U24" s="78"/>
      <c r="V24" s="78"/>
      <c r="W24" s="78"/>
      <c r="X24" s="78"/>
      <c r="Y24" s="79"/>
      <c r="Z24" s="79"/>
      <c r="AA24" s="79"/>
      <c r="AB24" s="79"/>
      <c r="AC24" s="79"/>
      <c r="AD24" s="79"/>
      <c r="AE24" s="77"/>
      <c r="AF24" s="77"/>
    </row>
    <row r="25" spans="2:32">
      <c r="B25" s="12"/>
      <c r="C25" s="19" t="s">
        <v>589</v>
      </c>
      <c r="D25" s="19"/>
      <c r="E25" s="12"/>
      <c r="Q25" s="12"/>
      <c r="R25" s="12"/>
      <c r="S25" s="38"/>
      <c r="T25" s="37"/>
      <c r="U25" s="80"/>
      <c r="V25" s="80"/>
      <c r="W25" s="80"/>
      <c r="X25" s="80"/>
      <c r="Y25" s="81"/>
      <c r="Z25" s="81"/>
      <c r="AA25" s="81"/>
      <c r="AB25" s="81"/>
      <c r="AC25" s="81"/>
      <c r="AD25" s="81"/>
      <c r="AE25" s="37"/>
      <c r="AF25" s="38"/>
    </row>
    <row r="26" spans="2:32">
      <c r="B26" s="12"/>
      <c r="C26" s="171"/>
      <c r="D26" s="26"/>
      <c r="E26" s="173"/>
      <c r="Q26" s="12"/>
      <c r="R26" s="12"/>
      <c r="S26" s="12"/>
    </row>
    <row r="27" spans="2:32">
      <c r="B27" s="12"/>
      <c r="C27" s="171"/>
      <c r="D27" s="26"/>
      <c r="E27" s="173"/>
      <c r="F27" s="18"/>
      <c r="G27" s="18"/>
      <c r="H27" s="18"/>
      <c r="I27" s="99"/>
      <c r="Q27" s="12"/>
      <c r="R27" s="12"/>
      <c r="S27" s="12"/>
    </row>
    <row r="28" spans="2:32">
      <c r="B28" s="12"/>
      <c r="C28" s="171"/>
      <c r="D28" s="26"/>
      <c r="E28" s="173"/>
      <c r="I28" s="16"/>
      <c r="J28" s="13"/>
      <c r="K28" s="18"/>
      <c r="Q28" s="12"/>
      <c r="R28" s="12"/>
      <c r="S28" s="12"/>
    </row>
    <row r="29" spans="2:32">
      <c r="B29" s="12"/>
      <c r="C29" s="171"/>
      <c r="D29" s="26"/>
      <c r="E29" s="173"/>
      <c r="F29" s="18"/>
      <c r="G29" s="99"/>
      <c r="H29" s="15"/>
      <c r="I29" s="14"/>
      <c r="Q29" s="12"/>
      <c r="R29" s="12"/>
      <c r="S29" s="12"/>
    </row>
    <row r="30" spans="2:32">
      <c r="B30" s="12"/>
      <c r="C30" s="171"/>
      <c r="D30" s="26"/>
      <c r="E30" s="173"/>
      <c r="F30" s="101"/>
      <c r="G30" s="14"/>
      <c r="Q30" s="12"/>
      <c r="R30" s="12"/>
      <c r="S30" s="12"/>
    </row>
    <row r="31" spans="2:32">
      <c r="B31" s="12"/>
      <c r="C31" s="171"/>
      <c r="D31" s="26"/>
      <c r="E31" s="173"/>
      <c r="Q31" s="12"/>
      <c r="R31" s="12"/>
      <c r="S31" s="12"/>
    </row>
    <row r="32" spans="2:32">
      <c r="B32" s="12"/>
      <c r="C32" s="26"/>
      <c r="D32" s="26"/>
      <c r="E32" s="12"/>
      <c r="Q32" s="12"/>
      <c r="R32" s="12"/>
      <c r="S32" s="12"/>
    </row>
    <row r="33" spans="2:32" ht="12.2" customHeight="1"/>
    <row r="34" spans="2:32" ht="14.25">
      <c r="F34" s="172" t="s">
        <v>4</v>
      </c>
      <c r="G34" s="172"/>
      <c r="H34" s="172"/>
      <c r="I34" s="172"/>
      <c r="J34" s="172"/>
      <c r="K34" s="172"/>
      <c r="L34" s="172"/>
      <c r="M34" s="172"/>
    </row>
    <row r="36" spans="2:32" ht="14.45" customHeight="1">
      <c r="B36" s="168">
        <v>1</v>
      </c>
      <c r="C36" s="168" t="str">
        <f>VLOOKUP($B36,データ!$D$3:$F$22,2,FALSE)</f>
        <v>県岐阜商</v>
      </c>
      <c r="D36" s="170" t="str">
        <f>VLOOKUP($B36,データ!$D$3:$F$22,3,FALSE)</f>
        <v>岐阜</v>
      </c>
      <c r="E36" s="147"/>
      <c r="F36" s="147"/>
      <c r="G36" s="80"/>
      <c r="H36" s="80"/>
      <c r="I36" s="81"/>
      <c r="J36" s="81"/>
      <c r="K36" s="81"/>
      <c r="L36" s="81"/>
      <c r="M36" s="90"/>
      <c r="N36" s="90"/>
      <c r="O36" s="168" t="str">
        <f>VLOOKUP($Q36,データ!$D$3:$F$22,2,FALSE)</f>
        <v>麗澤瑞浪</v>
      </c>
      <c r="P36" s="170" t="str">
        <f>VLOOKUP($Q36,データ!$D$3:$F$22,3,FALSE)</f>
        <v>東濃</v>
      </c>
      <c r="Q36" s="168">
        <v>11</v>
      </c>
      <c r="S36" s="77"/>
      <c r="T36" s="77"/>
      <c r="U36" s="78"/>
      <c r="V36" s="78"/>
      <c r="W36" s="78"/>
      <c r="X36" s="78"/>
      <c r="Y36" s="79"/>
      <c r="Z36" s="79"/>
      <c r="AA36" s="79"/>
      <c r="AB36" s="79"/>
      <c r="AC36" s="79"/>
      <c r="AD36" s="79"/>
      <c r="AE36" s="77"/>
      <c r="AF36" s="77"/>
    </row>
    <row r="37" spans="2:32" ht="14.45" customHeight="1">
      <c r="B37" s="169"/>
      <c r="C37" s="168"/>
      <c r="D37" s="170"/>
      <c r="E37" s="80"/>
      <c r="F37" s="80" t="s">
        <v>2</v>
      </c>
      <c r="G37" s="82"/>
      <c r="H37" s="80"/>
      <c r="I37" s="81"/>
      <c r="J37" s="81"/>
      <c r="K37" s="81"/>
      <c r="L37" s="83"/>
      <c r="M37" s="81" t="s">
        <v>2</v>
      </c>
      <c r="N37" s="81"/>
      <c r="O37" s="168"/>
      <c r="P37" s="170"/>
      <c r="Q37" s="169"/>
      <c r="S37" s="77"/>
      <c r="T37" s="77"/>
      <c r="U37" s="78"/>
      <c r="V37" s="78"/>
      <c r="W37" s="78"/>
      <c r="X37" s="78"/>
      <c r="Y37" s="79"/>
      <c r="Z37" s="79"/>
      <c r="AA37" s="79"/>
      <c r="AB37" s="79"/>
      <c r="AC37" s="79"/>
      <c r="AD37" s="79"/>
      <c r="AE37" s="77"/>
      <c r="AF37" s="77"/>
    </row>
    <row r="38" spans="2:32" ht="14.45" customHeight="1">
      <c r="B38" s="168">
        <v>2</v>
      </c>
      <c r="C38" s="168" t="str">
        <f>VLOOKUP($B38,データ!$D$3:$F$22,2,FALSE)</f>
        <v>各務原</v>
      </c>
      <c r="D38" s="170" t="str">
        <f>VLOOKUP($B38,データ!$D$3:$F$22,3,FALSE)</f>
        <v>岐阜</v>
      </c>
      <c r="E38" s="147"/>
      <c r="F38" s="80"/>
      <c r="G38" s="84"/>
      <c r="H38" s="84"/>
      <c r="I38" s="81"/>
      <c r="J38" s="81"/>
      <c r="K38" s="85"/>
      <c r="L38" s="148"/>
      <c r="M38" s="81"/>
      <c r="N38" s="90"/>
      <c r="O38" s="168" t="str">
        <f>VLOOKUP($Q38,データ!$D$3:$F$22,2,FALSE)</f>
        <v>関商工</v>
      </c>
      <c r="P38" s="170" t="str">
        <f>VLOOKUP($Q38,データ!$D$3:$F$22,3,FALSE)</f>
        <v>中濃</v>
      </c>
      <c r="Q38" s="168">
        <v>12</v>
      </c>
      <c r="S38" s="77"/>
      <c r="T38" s="77"/>
      <c r="U38" s="78"/>
      <c r="V38" s="78"/>
      <c r="W38" s="78"/>
      <c r="X38" s="78"/>
      <c r="Y38" s="79"/>
      <c r="Z38" s="79"/>
      <c r="AA38" s="79"/>
      <c r="AB38" s="79"/>
      <c r="AC38" s="79"/>
      <c r="AD38" s="79"/>
      <c r="AE38" s="77"/>
      <c r="AF38" s="77"/>
    </row>
    <row r="39" spans="2:32" ht="14.45" customHeight="1">
      <c r="B39" s="169"/>
      <c r="C39" s="168"/>
      <c r="D39" s="170"/>
      <c r="E39" s="80" t="s">
        <v>2</v>
      </c>
      <c r="F39" s="82"/>
      <c r="G39" s="84"/>
      <c r="H39" s="84"/>
      <c r="I39" s="81"/>
      <c r="J39" s="81"/>
      <c r="K39" s="85"/>
      <c r="L39" s="85"/>
      <c r="M39" s="83"/>
      <c r="N39" s="81" t="s">
        <v>2</v>
      </c>
      <c r="O39" s="168"/>
      <c r="P39" s="170"/>
      <c r="Q39" s="169"/>
      <c r="S39" s="77"/>
      <c r="T39" s="77"/>
      <c r="U39" s="78"/>
      <c r="V39" s="78"/>
      <c r="W39" s="78"/>
      <c r="X39" s="78"/>
      <c r="Y39" s="79"/>
      <c r="Z39" s="79"/>
      <c r="AA39" s="79"/>
      <c r="AB39" s="79"/>
      <c r="AC39" s="79"/>
      <c r="AD39" s="79"/>
      <c r="AE39" s="77"/>
      <c r="AF39" s="77"/>
    </row>
    <row r="40" spans="2:32" ht="14.45" customHeight="1">
      <c r="B40" s="168">
        <v>3</v>
      </c>
      <c r="C40" s="168" t="str">
        <f>VLOOKUP($B40,データ!$D$3:$F$22,2,FALSE)</f>
        <v>大垣北</v>
      </c>
      <c r="D40" s="170" t="str">
        <f>VLOOKUP($B40,データ!$D$3:$F$22,3,FALSE)</f>
        <v>西濃</v>
      </c>
      <c r="E40" s="147"/>
      <c r="F40" s="84"/>
      <c r="G40" s="80" t="s">
        <v>2</v>
      </c>
      <c r="H40" s="82"/>
      <c r="I40" s="81"/>
      <c r="J40" s="81"/>
      <c r="K40" s="83"/>
      <c r="L40" s="81" t="s">
        <v>2</v>
      </c>
      <c r="M40" s="148"/>
      <c r="N40" s="90"/>
      <c r="O40" s="168" t="str">
        <f>VLOOKUP($Q40,データ!$D$3:$F$22,2,FALSE)</f>
        <v>岐阜</v>
      </c>
      <c r="P40" s="170" t="str">
        <f>VLOOKUP($Q40,データ!$D$3:$F$22,3,FALSE)</f>
        <v>岐阜</v>
      </c>
      <c r="Q40" s="168">
        <v>13</v>
      </c>
      <c r="S40" s="77"/>
      <c r="T40" s="77"/>
      <c r="U40" s="78"/>
      <c r="V40" s="78"/>
      <c r="W40" s="78"/>
      <c r="X40" s="78"/>
      <c r="Y40" s="79"/>
      <c r="Z40" s="79"/>
      <c r="AA40" s="79"/>
      <c r="AB40" s="79"/>
      <c r="AC40" s="79"/>
      <c r="AD40" s="79"/>
      <c r="AE40" s="77"/>
      <c r="AF40" s="77"/>
    </row>
    <row r="41" spans="2:32" ht="14.45" customHeight="1">
      <c r="B41" s="169"/>
      <c r="C41" s="168"/>
      <c r="D41" s="170"/>
      <c r="E41" s="80"/>
      <c r="F41" s="80"/>
      <c r="G41" s="80"/>
      <c r="H41" s="94"/>
      <c r="I41" s="81"/>
      <c r="J41" s="85"/>
      <c r="K41" s="148"/>
      <c r="L41" s="81"/>
      <c r="M41" s="81"/>
      <c r="N41" s="81"/>
      <c r="O41" s="168"/>
      <c r="P41" s="170"/>
      <c r="Q41" s="169"/>
      <c r="S41" s="77"/>
      <c r="T41" s="77"/>
      <c r="U41" s="78"/>
      <c r="V41" s="78"/>
      <c r="W41" s="78"/>
      <c r="X41" s="78"/>
      <c r="Y41" s="79"/>
      <c r="Z41" s="79"/>
      <c r="AA41" s="79"/>
      <c r="AB41" s="79"/>
      <c r="AC41" s="79"/>
      <c r="AD41" s="79"/>
      <c r="AE41" s="77"/>
      <c r="AF41" s="77"/>
    </row>
    <row r="42" spans="2:32" ht="14.45" customHeight="1">
      <c r="B42" s="168">
        <v>4</v>
      </c>
      <c r="C42" s="168" t="str">
        <f>VLOOKUP($B42,データ!$D$3:$F$22,2,FALSE)</f>
        <v>郡上</v>
      </c>
      <c r="D42" s="170" t="str">
        <f>VLOOKUP($B42,データ!$D$3:$F$22,3,FALSE)</f>
        <v>中濃</v>
      </c>
      <c r="E42" s="147"/>
      <c r="F42" s="147"/>
      <c r="G42" s="80"/>
      <c r="H42" s="95"/>
      <c r="I42" s="81"/>
      <c r="J42" s="85"/>
      <c r="K42" s="85"/>
      <c r="L42" s="81"/>
      <c r="M42" s="90"/>
      <c r="N42" s="90"/>
      <c r="O42" s="168" t="str">
        <f>VLOOKUP($Q42,データ!$D$3:$F$22,2,FALSE)</f>
        <v>大垣東</v>
      </c>
      <c r="P42" s="170" t="str">
        <f>VLOOKUP($Q42,データ!$D$3:$F$22,3,FALSE)</f>
        <v>西濃</v>
      </c>
      <c r="Q42" s="168">
        <v>14</v>
      </c>
      <c r="S42" s="77"/>
      <c r="T42" s="77"/>
      <c r="U42" s="78"/>
      <c r="V42" s="78"/>
      <c r="W42" s="78"/>
      <c r="X42" s="78"/>
      <c r="Y42" s="79"/>
      <c r="Z42" s="79"/>
      <c r="AA42" s="79"/>
      <c r="AB42" s="79"/>
      <c r="AC42" s="79"/>
      <c r="AD42" s="79"/>
      <c r="AE42" s="77"/>
      <c r="AF42" s="77"/>
    </row>
    <row r="43" spans="2:32" ht="14.45" customHeight="1">
      <c r="B43" s="169"/>
      <c r="C43" s="168"/>
      <c r="D43" s="170"/>
      <c r="E43" s="80"/>
      <c r="F43" s="80" t="s">
        <v>2</v>
      </c>
      <c r="G43" s="82"/>
      <c r="H43" s="95"/>
      <c r="I43" s="86"/>
      <c r="J43" s="87"/>
      <c r="K43" s="85"/>
      <c r="L43" s="83"/>
      <c r="M43" s="81" t="s">
        <v>2</v>
      </c>
      <c r="N43" s="81"/>
      <c r="O43" s="168"/>
      <c r="P43" s="170"/>
      <c r="Q43" s="169"/>
      <c r="S43" s="77"/>
      <c r="T43" s="77"/>
      <c r="U43" s="78"/>
      <c r="V43" s="78"/>
      <c r="W43" s="78"/>
      <c r="X43" s="78"/>
      <c r="Y43" s="79"/>
      <c r="Z43" s="79"/>
      <c r="AA43" s="79"/>
      <c r="AB43" s="79"/>
      <c r="AC43" s="79"/>
      <c r="AD43" s="79"/>
      <c r="AE43" s="77"/>
      <c r="AF43" s="77"/>
    </row>
    <row r="44" spans="2:32" ht="14.45" customHeight="1">
      <c r="B44" s="168">
        <v>5</v>
      </c>
      <c r="C44" s="168" t="str">
        <f>VLOOKUP($B44,データ!$D$3:$F$22,2,FALSE)</f>
        <v>岐阜東</v>
      </c>
      <c r="D44" s="170" t="str">
        <f>VLOOKUP($B44,データ!$D$3:$F$22,3,FALSE)</f>
        <v>岐阜</v>
      </c>
      <c r="E44" s="147"/>
      <c r="F44" s="147"/>
      <c r="G44" s="84"/>
      <c r="H44" s="96"/>
      <c r="I44" s="88"/>
      <c r="J44" s="89"/>
      <c r="K44" s="81"/>
      <c r="L44" s="148"/>
      <c r="M44" s="90"/>
      <c r="N44" s="90"/>
      <c r="O44" s="168" t="str">
        <f>VLOOKUP($Q44,データ!$D$3:$F$22,2,FALSE)</f>
        <v>岐阜北</v>
      </c>
      <c r="P44" s="170" t="str">
        <f>VLOOKUP($Q44,データ!$D$3:$F$22,3,FALSE)</f>
        <v>岐阜</v>
      </c>
      <c r="Q44" s="168">
        <v>15</v>
      </c>
      <c r="S44" s="77"/>
      <c r="T44" s="77"/>
      <c r="U44" s="78"/>
      <c r="V44" s="78"/>
      <c r="W44" s="78"/>
      <c r="X44" s="78"/>
      <c r="Y44" s="79"/>
      <c r="Z44" s="79"/>
      <c r="AA44" s="79"/>
      <c r="AB44" s="79"/>
      <c r="AC44" s="79"/>
      <c r="AD44" s="79"/>
      <c r="AE44" s="77"/>
      <c r="AF44" s="77"/>
    </row>
    <row r="45" spans="2:32" ht="14.45" customHeight="1">
      <c r="B45" s="169"/>
      <c r="C45" s="168"/>
      <c r="D45" s="170"/>
      <c r="E45" s="80"/>
      <c r="F45" s="80"/>
      <c r="G45" s="80"/>
      <c r="H45" s="96" t="s">
        <v>2</v>
      </c>
      <c r="I45" s="90"/>
      <c r="J45" s="91"/>
      <c r="K45" s="81" t="s">
        <v>2</v>
      </c>
      <c r="L45" s="81"/>
      <c r="M45" s="81"/>
      <c r="N45" s="81"/>
      <c r="O45" s="168"/>
      <c r="P45" s="170"/>
      <c r="Q45" s="169"/>
      <c r="S45" s="77"/>
      <c r="T45" s="77"/>
      <c r="U45" s="78"/>
      <c r="V45" s="78"/>
      <c r="W45" s="78"/>
      <c r="X45" s="78"/>
      <c r="Y45" s="79"/>
      <c r="Z45" s="79"/>
      <c r="AA45" s="79"/>
      <c r="AB45" s="79"/>
      <c r="AC45" s="79"/>
      <c r="AD45" s="79"/>
      <c r="AE45" s="77"/>
      <c r="AF45" s="77"/>
    </row>
    <row r="46" spans="2:32" ht="14.45" customHeight="1">
      <c r="B46" s="168">
        <v>6</v>
      </c>
      <c r="C46" s="168" t="str">
        <f>VLOOKUP($B46,データ!$D$3:$F$22,2,FALSE)</f>
        <v>東濃実</v>
      </c>
      <c r="D46" s="170" t="str">
        <f>VLOOKUP($B46,データ!$D$3:$F$22,3,FALSE)</f>
        <v>中濃</v>
      </c>
      <c r="E46" s="147"/>
      <c r="F46" s="147"/>
      <c r="G46" s="80"/>
      <c r="H46" s="96"/>
      <c r="I46" s="92"/>
      <c r="J46" s="93"/>
      <c r="K46" s="81"/>
      <c r="L46" s="81"/>
      <c r="M46" s="90"/>
      <c r="N46" s="90"/>
      <c r="O46" s="168" t="str">
        <f>VLOOKUP($Q46,データ!$D$3:$F$22,2,FALSE)</f>
        <v>大垣南</v>
      </c>
      <c r="P46" s="170" t="str">
        <f>VLOOKUP($Q46,データ!$D$3:$F$22,3,FALSE)</f>
        <v>西濃</v>
      </c>
      <c r="Q46" s="168">
        <v>16</v>
      </c>
      <c r="S46" s="77"/>
      <c r="T46" s="77"/>
      <c r="U46" s="78"/>
      <c r="V46" s="78"/>
      <c r="W46" s="78"/>
      <c r="X46" s="78"/>
      <c r="Y46" s="79"/>
      <c r="Z46" s="79"/>
      <c r="AA46" s="79"/>
      <c r="AB46" s="79"/>
      <c r="AC46" s="79"/>
      <c r="AD46" s="79"/>
      <c r="AE46" s="77"/>
      <c r="AF46" s="77"/>
    </row>
    <row r="47" spans="2:32" ht="14.45" customHeight="1">
      <c r="B47" s="169"/>
      <c r="C47" s="168"/>
      <c r="D47" s="170"/>
      <c r="E47" s="80"/>
      <c r="F47" s="80" t="s">
        <v>2</v>
      </c>
      <c r="G47" s="82"/>
      <c r="H47" s="96"/>
      <c r="I47" s="81"/>
      <c r="J47" s="85"/>
      <c r="K47" s="81"/>
      <c r="L47" s="83"/>
      <c r="M47" s="81" t="s">
        <v>2</v>
      </c>
      <c r="N47" s="81"/>
      <c r="O47" s="168"/>
      <c r="P47" s="170"/>
      <c r="Q47" s="169"/>
      <c r="S47" s="77"/>
      <c r="T47" s="77"/>
      <c r="U47" s="78"/>
      <c r="V47" s="78"/>
      <c r="W47" s="78"/>
      <c r="X47" s="78"/>
      <c r="Y47" s="79"/>
      <c r="Z47" s="79"/>
      <c r="AA47" s="79"/>
      <c r="AB47" s="79"/>
      <c r="AC47" s="79"/>
      <c r="AD47" s="79"/>
      <c r="AE47" s="77"/>
      <c r="AF47" s="77"/>
    </row>
    <row r="48" spans="2:32" ht="14.45" customHeight="1">
      <c r="B48" s="168">
        <v>7</v>
      </c>
      <c r="C48" s="168" t="str">
        <f>VLOOKUP($B48,データ!$D$3:$F$22,2,FALSE)</f>
        <v>岐阜城北</v>
      </c>
      <c r="D48" s="170" t="str">
        <f>VLOOKUP($B48,データ!$D$3:$F$22,3,FALSE)</f>
        <v>岐阜</v>
      </c>
      <c r="E48" s="147"/>
      <c r="F48" s="147"/>
      <c r="G48" s="84"/>
      <c r="H48" s="95"/>
      <c r="I48" s="81"/>
      <c r="J48" s="85"/>
      <c r="K48" s="85"/>
      <c r="L48" s="148"/>
      <c r="M48" s="90"/>
      <c r="N48" s="90"/>
      <c r="O48" s="168" t="str">
        <f>VLOOKUP($Q48,データ!$D$3:$F$22,2,FALSE)</f>
        <v>各務原西</v>
      </c>
      <c r="P48" s="170" t="str">
        <f>VLOOKUP($Q48,データ!$D$3:$F$22,3,FALSE)</f>
        <v>岐阜</v>
      </c>
      <c r="Q48" s="168">
        <v>17</v>
      </c>
      <c r="S48" s="77"/>
      <c r="T48" s="77"/>
      <c r="U48" s="78"/>
      <c r="V48" s="78"/>
      <c r="W48" s="78"/>
      <c r="X48" s="78"/>
      <c r="Y48" s="79"/>
      <c r="Z48" s="79"/>
      <c r="AA48" s="79"/>
      <c r="AB48" s="79"/>
      <c r="AC48" s="79"/>
      <c r="AD48" s="79"/>
      <c r="AE48" s="77"/>
      <c r="AF48" s="77"/>
    </row>
    <row r="49" spans="2:32" ht="14.45" customHeight="1">
      <c r="B49" s="169"/>
      <c r="C49" s="168"/>
      <c r="D49" s="170"/>
      <c r="E49" s="80"/>
      <c r="F49" s="80"/>
      <c r="G49" s="80"/>
      <c r="H49" s="95"/>
      <c r="I49" s="81"/>
      <c r="J49" s="85"/>
      <c r="K49" s="85"/>
      <c r="L49" s="81"/>
      <c r="M49" s="81"/>
      <c r="N49" s="81"/>
      <c r="O49" s="168"/>
      <c r="P49" s="170"/>
      <c r="Q49" s="169"/>
      <c r="S49" s="77"/>
      <c r="T49" s="77"/>
      <c r="U49" s="78"/>
      <c r="V49" s="78"/>
      <c r="W49" s="78"/>
      <c r="X49" s="78"/>
      <c r="Y49" s="79"/>
      <c r="Z49" s="79"/>
      <c r="AA49" s="79"/>
      <c r="AB49" s="79"/>
      <c r="AC49" s="79"/>
      <c r="AD49" s="79"/>
      <c r="AE49" s="77"/>
      <c r="AF49" s="77"/>
    </row>
    <row r="50" spans="2:32" ht="14.45" customHeight="1">
      <c r="B50" s="168">
        <v>8</v>
      </c>
      <c r="C50" s="168" t="str">
        <f>VLOOKUP($B50,データ!$D$3:$F$22,2,FALSE)</f>
        <v>多治見北</v>
      </c>
      <c r="D50" s="170" t="str">
        <f>VLOOKUP($B50,データ!$D$3:$F$22,3,FALSE)</f>
        <v>東濃</v>
      </c>
      <c r="E50" s="147"/>
      <c r="F50" s="80"/>
      <c r="G50" s="80" t="s">
        <v>2</v>
      </c>
      <c r="H50" s="91"/>
      <c r="I50" s="81"/>
      <c r="J50" s="85"/>
      <c r="K50" s="83"/>
      <c r="L50" s="81" t="s">
        <v>2</v>
      </c>
      <c r="M50" s="81"/>
      <c r="N50" s="90"/>
      <c r="O50" s="168" t="str">
        <f>VLOOKUP($Q50,データ!$D$3:$F$22,2,FALSE)</f>
        <v>可児</v>
      </c>
      <c r="P50" s="170" t="str">
        <f>VLOOKUP($Q50,データ!$D$3:$F$22,3,FALSE)</f>
        <v>中濃</v>
      </c>
      <c r="Q50" s="168">
        <v>18</v>
      </c>
      <c r="S50" s="77"/>
      <c r="T50" s="77"/>
      <c r="U50" s="78"/>
      <c r="V50" s="78"/>
      <c r="W50" s="78"/>
      <c r="X50" s="78"/>
      <c r="Y50" s="79"/>
      <c r="Z50" s="79"/>
      <c r="AA50" s="79"/>
      <c r="AB50" s="79"/>
      <c r="AC50" s="79"/>
      <c r="AD50" s="79"/>
      <c r="AE50" s="77"/>
      <c r="AF50" s="77"/>
    </row>
    <row r="51" spans="2:32" ht="14.45" customHeight="1">
      <c r="B51" s="169"/>
      <c r="C51" s="168"/>
      <c r="D51" s="170"/>
      <c r="E51" s="80" t="s">
        <v>2</v>
      </c>
      <c r="F51" s="82"/>
      <c r="G51" s="80"/>
      <c r="H51" s="84"/>
      <c r="I51" s="81"/>
      <c r="J51" s="81"/>
      <c r="K51" s="148"/>
      <c r="L51" s="81"/>
      <c r="M51" s="83"/>
      <c r="N51" s="81" t="s">
        <v>2</v>
      </c>
      <c r="O51" s="168"/>
      <c r="P51" s="170"/>
      <c r="Q51" s="169"/>
      <c r="S51" s="77"/>
      <c r="T51" s="77"/>
      <c r="U51" s="78"/>
      <c r="V51" s="78"/>
      <c r="W51" s="78"/>
      <c r="X51" s="78"/>
      <c r="Y51" s="79"/>
      <c r="Z51" s="79"/>
      <c r="AA51" s="79"/>
      <c r="AB51" s="79"/>
      <c r="AC51" s="79"/>
      <c r="AD51" s="79"/>
      <c r="AE51" s="77"/>
      <c r="AF51" s="77"/>
    </row>
    <row r="52" spans="2:32" ht="14.45" customHeight="1">
      <c r="B52" s="168">
        <v>9</v>
      </c>
      <c r="C52" s="168" t="str">
        <f>VLOOKUP($B52,データ!$D$3:$F$22,2,FALSE)</f>
        <v>聖マリア</v>
      </c>
      <c r="D52" s="170" t="str">
        <f>VLOOKUP($B52,データ!$D$3:$F$22,3,FALSE)</f>
        <v>岐阜</v>
      </c>
      <c r="E52" s="147"/>
      <c r="F52" s="84"/>
      <c r="G52" s="84"/>
      <c r="H52" s="84"/>
      <c r="I52" s="81"/>
      <c r="J52" s="81"/>
      <c r="K52" s="85"/>
      <c r="L52" s="85"/>
      <c r="M52" s="148"/>
      <c r="N52" s="90"/>
      <c r="O52" s="168" t="str">
        <f>VLOOKUP($Q52,データ!$D$3:$F$22,2,FALSE)</f>
        <v>岐阜総合</v>
      </c>
      <c r="P52" s="170" t="str">
        <f>VLOOKUP($Q52,データ!$D$3:$F$22,3,FALSE)</f>
        <v>岐阜</v>
      </c>
      <c r="Q52" s="168">
        <v>19</v>
      </c>
      <c r="S52" s="77"/>
      <c r="T52" s="77"/>
      <c r="U52" s="78"/>
      <c r="V52" s="78"/>
      <c r="W52" s="78"/>
      <c r="X52" s="78"/>
      <c r="Y52" s="79"/>
      <c r="Z52" s="79"/>
      <c r="AA52" s="79"/>
      <c r="AB52" s="79"/>
      <c r="AC52" s="79"/>
      <c r="AD52" s="79"/>
      <c r="AE52" s="77"/>
      <c r="AF52" s="77"/>
    </row>
    <row r="53" spans="2:32" ht="14.45" customHeight="1">
      <c r="B53" s="169"/>
      <c r="C53" s="168"/>
      <c r="D53" s="170"/>
      <c r="E53" s="80"/>
      <c r="F53" s="80" t="s">
        <v>2</v>
      </c>
      <c r="G53" s="82"/>
      <c r="H53" s="84"/>
      <c r="I53" s="81"/>
      <c r="J53" s="81"/>
      <c r="K53" s="85"/>
      <c r="L53" s="83"/>
      <c r="M53" s="81" t="s">
        <v>2</v>
      </c>
      <c r="N53" s="81"/>
      <c r="O53" s="168"/>
      <c r="P53" s="170"/>
      <c r="Q53" s="169"/>
      <c r="S53" s="77"/>
      <c r="T53" s="77"/>
      <c r="U53" s="78"/>
      <c r="V53" s="78"/>
      <c r="W53" s="78"/>
      <c r="X53" s="78"/>
      <c r="Y53" s="79"/>
      <c r="Z53" s="79"/>
      <c r="AA53" s="79"/>
      <c r="AB53" s="79"/>
      <c r="AC53" s="79"/>
      <c r="AD53" s="79"/>
      <c r="AE53" s="77"/>
      <c r="AF53" s="77"/>
    </row>
    <row r="54" spans="2:32" ht="14.45" customHeight="1">
      <c r="B54" s="168">
        <v>10</v>
      </c>
      <c r="C54" s="168" t="str">
        <f>VLOOKUP($B54,データ!$D$3:$F$22,2,FALSE)</f>
        <v>関</v>
      </c>
      <c r="D54" s="170" t="str">
        <f>VLOOKUP($B54,データ!$D$3:$F$22,3,FALSE)</f>
        <v>中濃</v>
      </c>
      <c r="E54" s="147"/>
      <c r="F54" s="147"/>
      <c r="G54" s="84"/>
      <c r="H54" s="80"/>
      <c r="I54" s="81"/>
      <c r="J54" s="81"/>
      <c r="K54" s="81"/>
      <c r="L54" s="148"/>
      <c r="M54" s="90"/>
      <c r="N54" s="90"/>
      <c r="O54" s="168" t="str">
        <f>VLOOKUP($Q54,データ!$D$3:$F$22,2,FALSE)</f>
        <v>加納</v>
      </c>
      <c r="P54" s="170" t="str">
        <f>VLOOKUP($Q54,データ!$D$3:$F$22,3,FALSE)</f>
        <v>岐阜</v>
      </c>
      <c r="Q54" s="168">
        <v>20</v>
      </c>
      <c r="S54" s="77"/>
      <c r="T54" s="77"/>
      <c r="U54" s="78"/>
      <c r="V54" s="78"/>
      <c r="W54" s="78"/>
      <c r="X54" s="78"/>
      <c r="Y54" s="79"/>
      <c r="Z54" s="79"/>
      <c r="AA54" s="79"/>
      <c r="AB54" s="79"/>
      <c r="AC54" s="79"/>
      <c r="AD54" s="79"/>
      <c r="AE54" s="77"/>
      <c r="AF54" s="77"/>
    </row>
    <row r="55" spans="2:32" ht="14.45" customHeight="1">
      <c r="B55" s="169"/>
      <c r="C55" s="168"/>
      <c r="D55" s="170"/>
      <c r="E55" s="80"/>
      <c r="F55" s="80"/>
      <c r="G55" s="80"/>
      <c r="H55" s="80"/>
      <c r="I55" s="81"/>
      <c r="J55" s="81"/>
      <c r="K55" s="81"/>
      <c r="L55" s="81"/>
      <c r="M55" s="81"/>
      <c r="N55" s="81"/>
      <c r="O55" s="168"/>
      <c r="P55" s="170"/>
      <c r="Q55" s="169"/>
      <c r="S55" s="77"/>
      <c r="T55" s="77"/>
      <c r="U55" s="78"/>
      <c r="V55" s="78"/>
      <c r="W55" s="78"/>
      <c r="X55" s="78"/>
      <c r="Y55" s="79"/>
      <c r="Z55" s="79"/>
      <c r="AA55" s="79"/>
      <c r="AB55" s="79"/>
      <c r="AC55" s="79"/>
      <c r="AD55" s="79"/>
      <c r="AE55" s="77"/>
      <c r="AF55" s="77"/>
    </row>
    <row r="56" spans="2:32">
      <c r="B56" s="12"/>
      <c r="C56" s="19" t="s">
        <v>3</v>
      </c>
      <c r="D56" s="19"/>
      <c r="E56" s="12"/>
      <c r="Q56" s="12"/>
      <c r="R56" s="12"/>
      <c r="S56" s="12"/>
    </row>
    <row r="57" spans="2:32">
      <c r="B57" s="12"/>
      <c r="C57" s="171"/>
      <c r="D57" s="26"/>
      <c r="E57" s="173"/>
      <c r="Q57" s="12"/>
      <c r="R57" s="12"/>
      <c r="S57" s="12"/>
    </row>
    <row r="58" spans="2:32">
      <c r="B58" s="12"/>
      <c r="C58" s="171"/>
      <c r="D58" s="26"/>
      <c r="E58" s="173"/>
      <c r="F58" s="18"/>
      <c r="G58" s="18"/>
      <c r="H58" s="18"/>
      <c r="I58" s="99"/>
      <c r="Q58" s="12"/>
      <c r="R58" s="12"/>
      <c r="S58" s="12"/>
    </row>
    <row r="59" spans="2:32">
      <c r="B59" s="12"/>
      <c r="C59" s="171"/>
      <c r="D59" s="26"/>
      <c r="E59" s="173"/>
      <c r="I59" s="16"/>
      <c r="J59" s="13"/>
      <c r="K59" s="18"/>
      <c r="Q59" s="12"/>
      <c r="R59" s="12"/>
      <c r="S59" s="12"/>
    </row>
    <row r="60" spans="2:32">
      <c r="B60" s="12"/>
      <c r="C60" s="171"/>
      <c r="D60" s="26"/>
      <c r="E60" s="173"/>
      <c r="F60" s="18"/>
      <c r="G60" s="99"/>
      <c r="H60" s="15"/>
      <c r="I60" s="14"/>
      <c r="Q60" s="12"/>
      <c r="R60" s="12"/>
      <c r="S60" s="12"/>
    </row>
    <row r="61" spans="2:32">
      <c r="B61" s="12"/>
      <c r="C61" s="171"/>
      <c r="D61" s="26"/>
      <c r="E61" s="173"/>
      <c r="F61" s="101"/>
      <c r="G61" s="14"/>
      <c r="Q61" s="12"/>
      <c r="R61" s="12"/>
      <c r="S61" s="12"/>
    </row>
    <row r="62" spans="2:32">
      <c r="B62" s="12"/>
      <c r="C62" s="171"/>
      <c r="D62" s="26"/>
      <c r="E62" s="173"/>
      <c r="Q62" s="12"/>
      <c r="R62" s="12"/>
      <c r="S62" s="12"/>
    </row>
  </sheetData>
  <mergeCells count="136">
    <mergeCell ref="B1:Q1"/>
    <mergeCell ref="B2:Q2"/>
    <mergeCell ref="F34:M34"/>
    <mergeCell ref="B5:B6"/>
    <mergeCell ref="C57:C58"/>
    <mergeCell ref="C59:C60"/>
    <mergeCell ref="C61:C62"/>
    <mergeCell ref="D36:D37"/>
    <mergeCell ref="D38:D39"/>
    <mergeCell ref="D40:D41"/>
    <mergeCell ref="D42:D43"/>
    <mergeCell ref="C44:C45"/>
    <mergeCell ref="C46:C47"/>
    <mergeCell ref="Q48:Q49"/>
    <mergeCell ref="Q44:Q45"/>
    <mergeCell ref="Q40:Q41"/>
    <mergeCell ref="Q38:Q39"/>
    <mergeCell ref="Q36:Q37"/>
    <mergeCell ref="E61:E62"/>
    <mergeCell ref="E26:E27"/>
    <mergeCell ref="E28:E29"/>
    <mergeCell ref="E30:E31"/>
    <mergeCell ref="E57:E58"/>
    <mergeCell ref="E59:E60"/>
    <mergeCell ref="C5:C6"/>
    <mergeCell ref="O5:O6"/>
    <mergeCell ref="Q5:Q6"/>
    <mergeCell ref="B7:B8"/>
    <mergeCell ref="C7:C8"/>
    <mergeCell ref="O7:O8"/>
    <mergeCell ref="Q7:Q8"/>
    <mergeCell ref="B9:B10"/>
    <mergeCell ref="C9:C10"/>
    <mergeCell ref="O9:O10"/>
    <mergeCell ref="Q9:Q10"/>
    <mergeCell ref="B11:B12"/>
    <mergeCell ref="C11:C12"/>
    <mergeCell ref="O11:O12"/>
    <mergeCell ref="Q11:Q12"/>
    <mergeCell ref="B13:B14"/>
    <mergeCell ref="C13:C14"/>
    <mergeCell ref="O13:O14"/>
    <mergeCell ref="Q13:Q14"/>
    <mergeCell ref="B15:B16"/>
    <mergeCell ref="C15:C16"/>
    <mergeCell ref="O15:O16"/>
    <mergeCell ref="Q15:Q16"/>
    <mergeCell ref="B17:B18"/>
    <mergeCell ref="C17:C18"/>
    <mergeCell ref="O17:O18"/>
    <mergeCell ref="Q17:Q18"/>
    <mergeCell ref="B19:B20"/>
    <mergeCell ref="C19:C20"/>
    <mergeCell ref="O19:O20"/>
    <mergeCell ref="Q19:Q20"/>
    <mergeCell ref="B21:B22"/>
    <mergeCell ref="C21:C22"/>
    <mergeCell ref="O21:O22"/>
    <mergeCell ref="Q21:Q22"/>
    <mergeCell ref="Q23:Q24"/>
    <mergeCell ref="F4:M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B36:B37"/>
    <mergeCell ref="C36:C37"/>
    <mergeCell ref="O36:O37"/>
    <mergeCell ref="P36:P37"/>
    <mergeCell ref="B38:B39"/>
    <mergeCell ref="C38:C39"/>
    <mergeCell ref="O38:O39"/>
    <mergeCell ref="P38:P39"/>
    <mergeCell ref="B23:B24"/>
    <mergeCell ref="C23:C24"/>
    <mergeCell ref="O23:O24"/>
    <mergeCell ref="C26:C27"/>
    <mergeCell ref="C28:C29"/>
    <mergeCell ref="C30:C31"/>
    <mergeCell ref="B40:B41"/>
    <mergeCell ref="C40:C41"/>
    <mergeCell ref="O40:O41"/>
    <mergeCell ref="P40:P41"/>
    <mergeCell ref="B42:B43"/>
    <mergeCell ref="C42:C43"/>
    <mergeCell ref="O42:O43"/>
    <mergeCell ref="P42:P43"/>
    <mergeCell ref="Q42:Q43"/>
    <mergeCell ref="B44:B45"/>
    <mergeCell ref="D44:D45"/>
    <mergeCell ref="O44:O45"/>
    <mergeCell ref="P44:P45"/>
    <mergeCell ref="B46:B47"/>
    <mergeCell ref="D46:D47"/>
    <mergeCell ref="O46:O47"/>
    <mergeCell ref="P46:P47"/>
    <mergeCell ref="Q46:Q47"/>
    <mergeCell ref="B48:B49"/>
    <mergeCell ref="C48:C49"/>
    <mergeCell ref="D48:D49"/>
    <mergeCell ref="O48:O49"/>
    <mergeCell ref="P48:P49"/>
    <mergeCell ref="B50:B51"/>
    <mergeCell ref="C50:C51"/>
    <mergeCell ref="D50:D51"/>
    <mergeCell ref="O50:O51"/>
    <mergeCell ref="P50:P51"/>
    <mergeCell ref="Q50:Q51"/>
    <mergeCell ref="B52:B53"/>
    <mergeCell ref="C52:C53"/>
    <mergeCell ref="D52:D53"/>
    <mergeCell ref="O52:O53"/>
    <mergeCell ref="P52:P53"/>
    <mergeCell ref="Q52:Q53"/>
    <mergeCell ref="B54:B55"/>
    <mergeCell ref="C54:C55"/>
    <mergeCell ref="D54:D55"/>
    <mergeCell ref="O54:O55"/>
    <mergeCell ref="P54:P55"/>
    <mergeCell ref="Q54:Q55"/>
  </mergeCells>
  <phoneticPr fontId="25"/>
  <printOptions horizontalCentered="1" verticalCentered="1"/>
  <pageMargins left="0.59027777777777779" right="0.59027777777777779" top="0.59027777777777779" bottom="0.59027777777777779" header="0" footer="0"/>
  <pageSetup paperSize="9" scale="86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showGridLines="0" workbookViewId="0">
      <selection activeCell="J1" sqref="J1"/>
    </sheetView>
  </sheetViews>
  <sheetFormatPr defaultRowHeight="13.5"/>
  <cols>
    <col min="1" max="1" width="11.25" bestFit="1" customWidth="1"/>
    <col min="2" max="2" width="6" bestFit="1" customWidth="1"/>
    <col min="3" max="3" width="9.75" bestFit="1" customWidth="1"/>
    <col min="4" max="4" width="6" bestFit="1" customWidth="1"/>
    <col min="6" max="6" width="11.25" bestFit="1" customWidth="1"/>
    <col min="7" max="7" width="6" bestFit="1" customWidth="1"/>
    <col min="8" max="8" width="9.75" bestFit="1" customWidth="1"/>
    <col min="9" max="9" width="6" bestFit="1" customWidth="1"/>
    <col min="11" max="11" width="11.25" customWidth="1"/>
    <col min="12" max="12" width="6" bestFit="1" customWidth="1"/>
    <col min="13" max="13" width="9.75" bestFit="1" customWidth="1"/>
    <col min="14" max="14" width="7.25" bestFit="1" customWidth="1"/>
    <col min="15" max="15" width="5.625" customWidth="1"/>
    <col min="16" max="16" width="11.25" customWidth="1"/>
    <col min="17" max="17" width="6" bestFit="1" customWidth="1"/>
    <col min="18" max="18" width="9.75" bestFit="1" customWidth="1"/>
    <col min="19" max="19" width="7.25" bestFit="1" customWidth="1"/>
  </cols>
  <sheetData>
    <row r="1" spans="1:19">
      <c r="A1" t="s">
        <v>9</v>
      </c>
      <c r="F1" t="s">
        <v>10</v>
      </c>
      <c r="K1" t="s">
        <v>595</v>
      </c>
      <c r="P1" t="s">
        <v>596</v>
      </c>
    </row>
    <row r="2" spans="1:19">
      <c r="A2" s="53" t="s">
        <v>335</v>
      </c>
      <c r="B2" s="53" t="s">
        <v>336</v>
      </c>
      <c r="C2" s="53" t="s">
        <v>337</v>
      </c>
      <c r="D2" s="54" t="s">
        <v>46</v>
      </c>
      <c r="F2" s="53" t="s">
        <v>335</v>
      </c>
      <c r="G2" s="53" t="s">
        <v>336</v>
      </c>
      <c r="H2" s="53" t="s">
        <v>337</v>
      </c>
      <c r="I2" s="54" t="s">
        <v>46</v>
      </c>
      <c r="K2" s="53" t="s">
        <v>335</v>
      </c>
      <c r="L2" s="53" t="s">
        <v>336</v>
      </c>
      <c r="M2" s="53" t="s">
        <v>337</v>
      </c>
      <c r="N2" s="54" t="s">
        <v>46</v>
      </c>
      <c r="P2" s="53" t="s">
        <v>335</v>
      </c>
      <c r="Q2" s="53" t="s">
        <v>336</v>
      </c>
      <c r="R2" s="53" t="s">
        <v>337</v>
      </c>
      <c r="S2" s="54" t="s">
        <v>46</v>
      </c>
    </row>
    <row r="3" spans="1:19">
      <c r="A3" s="55" t="s">
        <v>350</v>
      </c>
      <c r="B3" s="55" t="s">
        <v>15</v>
      </c>
      <c r="C3" s="64" t="s">
        <v>342</v>
      </c>
      <c r="D3" s="65" t="str">
        <f>VLOOKUP(C3,学校データ!$B$1:$C$55,2,FALSE)</f>
        <v>岐阜</v>
      </c>
      <c r="F3" s="55" t="s">
        <v>416</v>
      </c>
      <c r="G3" s="55" t="s">
        <v>15</v>
      </c>
      <c r="H3" s="64" t="s">
        <v>417</v>
      </c>
      <c r="I3" s="65" t="str">
        <f>VLOOKUP(H3,学校データ!$B$1:$C$55,2,FALSE)</f>
        <v>岐阜</v>
      </c>
      <c r="K3" s="58" t="s">
        <v>418</v>
      </c>
      <c r="L3" s="58" t="s">
        <v>15</v>
      </c>
      <c r="M3" s="213" t="s">
        <v>419</v>
      </c>
      <c r="N3" s="213" t="str">
        <f>IFERROR(VLOOKUP(M3,学校データ!$B$1:$C$55,2,FALSE),"")</f>
        <v>岐阜</v>
      </c>
      <c r="O3" s="10"/>
      <c r="P3" s="58" t="s">
        <v>420</v>
      </c>
      <c r="Q3" s="58" t="s">
        <v>15</v>
      </c>
      <c r="R3" s="213" t="s">
        <v>35</v>
      </c>
      <c r="S3" s="213" t="str">
        <f>IFERROR(VLOOKUP(R3,学校データ!$B$1:$C$55,2,FALSE),"")</f>
        <v>岐阜</v>
      </c>
    </row>
    <row r="4" spans="1:19">
      <c r="A4" s="56" t="s">
        <v>421</v>
      </c>
      <c r="B4" s="56" t="s">
        <v>34</v>
      </c>
      <c r="C4" s="64" t="s">
        <v>342</v>
      </c>
      <c r="D4" s="66" t="str">
        <f>VLOOKUP(C4,学校データ!$B$1:$C$55,2,FALSE)</f>
        <v>岐阜</v>
      </c>
      <c r="F4" s="56" t="s">
        <v>422</v>
      </c>
      <c r="G4" s="56" t="s">
        <v>22</v>
      </c>
      <c r="H4" s="64" t="s">
        <v>423</v>
      </c>
      <c r="I4" s="66" t="str">
        <f>VLOOKUP(H4,学校データ!$B$1:$C$55,2,FALSE)</f>
        <v>岐阜</v>
      </c>
      <c r="K4" s="157" t="s">
        <v>424</v>
      </c>
      <c r="L4" s="157" t="s">
        <v>15</v>
      </c>
      <c r="M4" s="214"/>
      <c r="N4" s="214"/>
      <c r="O4" s="10"/>
      <c r="P4" s="157" t="s">
        <v>425</v>
      </c>
      <c r="Q4" s="157" t="s">
        <v>34</v>
      </c>
      <c r="R4" s="214"/>
      <c r="S4" s="214"/>
    </row>
    <row r="5" spans="1:19">
      <c r="A5" s="55" t="s">
        <v>426</v>
      </c>
      <c r="B5" s="55" t="s">
        <v>22</v>
      </c>
      <c r="C5" s="64" t="s">
        <v>342</v>
      </c>
      <c r="D5" s="65" t="str">
        <f>VLOOKUP(C5,学校データ!$B$1:$C$55,2,FALSE)</f>
        <v>岐阜</v>
      </c>
      <c r="F5" s="55" t="s">
        <v>357</v>
      </c>
      <c r="G5" s="55" t="s">
        <v>15</v>
      </c>
      <c r="H5" s="64" t="s">
        <v>427</v>
      </c>
      <c r="I5" s="65" t="str">
        <f>VLOOKUP(H5,学校データ!$B$1:$C$55,2,FALSE)</f>
        <v>岐阜</v>
      </c>
      <c r="K5" s="158" t="s">
        <v>428</v>
      </c>
      <c r="L5" s="158" t="s">
        <v>15</v>
      </c>
      <c r="M5" s="211" t="s">
        <v>597</v>
      </c>
      <c r="N5" s="211" t="str">
        <f>IFERROR(VLOOKUP(M5,学校データ!$B$1:$C$55,2,FALSE),"")</f>
        <v>岐阜</v>
      </c>
      <c r="O5" s="10"/>
      <c r="P5" s="158" t="s">
        <v>362</v>
      </c>
      <c r="Q5" s="158" t="s">
        <v>15</v>
      </c>
      <c r="R5" s="211" t="s">
        <v>429</v>
      </c>
      <c r="S5" s="211" t="str">
        <f>IFERROR(VLOOKUP(R5,学校データ!$B$1:$C$55,2,FALSE),"")</f>
        <v>岐阜</v>
      </c>
    </row>
    <row r="6" spans="1:19">
      <c r="A6" s="56" t="s">
        <v>430</v>
      </c>
      <c r="B6" s="56" t="s">
        <v>15</v>
      </c>
      <c r="C6" s="64" t="s">
        <v>342</v>
      </c>
      <c r="D6" s="66" t="str">
        <f>VLOOKUP(C6,学校データ!$B$1:$C$55,2,FALSE)</f>
        <v>岐阜</v>
      </c>
      <c r="F6" s="56" t="s">
        <v>431</v>
      </c>
      <c r="G6" s="56" t="s">
        <v>15</v>
      </c>
      <c r="H6" s="64" t="s">
        <v>427</v>
      </c>
      <c r="I6" s="66" t="str">
        <f>VLOOKUP(H6,学校データ!$B$1:$C$55,2,FALSE)</f>
        <v>岐阜</v>
      </c>
      <c r="K6" s="159" t="s">
        <v>432</v>
      </c>
      <c r="L6" s="159" t="s">
        <v>15</v>
      </c>
      <c r="M6" s="212"/>
      <c r="N6" s="212"/>
      <c r="O6" s="10"/>
      <c r="P6" s="159" t="s">
        <v>433</v>
      </c>
      <c r="Q6" s="159" t="s">
        <v>15</v>
      </c>
      <c r="R6" s="212"/>
      <c r="S6" s="212"/>
    </row>
    <row r="7" spans="1:19">
      <c r="A7" s="55" t="s">
        <v>434</v>
      </c>
      <c r="B7" s="55" t="s">
        <v>34</v>
      </c>
      <c r="C7" s="64" t="s">
        <v>342</v>
      </c>
      <c r="D7" s="65" t="str">
        <f>VLOOKUP(C7,学校データ!$B$1:$C$55,2,FALSE)</f>
        <v>岐阜</v>
      </c>
      <c r="F7" s="55" t="s">
        <v>347</v>
      </c>
      <c r="G7" s="55" t="s">
        <v>15</v>
      </c>
      <c r="H7" s="64" t="s">
        <v>16</v>
      </c>
      <c r="I7" s="65" t="str">
        <f>VLOOKUP(H7,学校データ!$B$1:$C$55,2,FALSE)</f>
        <v>岐阜</v>
      </c>
      <c r="K7" s="58" t="s">
        <v>435</v>
      </c>
      <c r="L7" s="58" t="s">
        <v>15</v>
      </c>
      <c r="M7" s="213" t="s">
        <v>436</v>
      </c>
      <c r="N7" s="213" t="str">
        <f>IFERROR(VLOOKUP(M7,学校データ!$B$1:$C$55,2,FALSE),"")</f>
        <v>西濃</v>
      </c>
      <c r="O7" s="10"/>
      <c r="P7" s="58" t="s">
        <v>365</v>
      </c>
      <c r="Q7" s="58" t="s">
        <v>15</v>
      </c>
      <c r="R7" s="213" t="s">
        <v>436</v>
      </c>
      <c r="S7" s="213" t="str">
        <f>IFERROR(VLOOKUP(R7,学校データ!$B$1:$C$55,2,FALSE),"")</f>
        <v>西濃</v>
      </c>
    </row>
    <row r="8" spans="1:19">
      <c r="A8" s="56" t="s">
        <v>366</v>
      </c>
      <c r="B8" s="56" t="s">
        <v>34</v>
      </c>
      <c r="C8" s="64" t="s">
        <v>437</v>
      </c>
      <c r="D8" s="66" t="str">
        <f>VLOOKUP(C8,学校データ!$B$1:$C$55,2,FALSE)</f>
        <v>岐阜</v>
      </c>
      <c r="F8" s="56" t="s">
        <v>438</v>
      </c>
      <c r="G8" s="56" t="s">
        <v>22</v>
      </c>
      <c r="H8" s="64" t="s">
        <v>16</v>
      </c>
      <c r="I8" s="66" t="str">
        <f>VLOOKUP(H8,学校データ!$B$1:$C$55,2,FALSE)</f>
        <v>岐阜</v>
      </c>
      <c r="K8" s="157" t="s">
        <v>352</v>
      </c>
      <c r="L8" s="157" t="s">
        <v>15</v>
      </c>
      <c r="M8" s="214"/>
      <c r="N8" s="214"/>
      <c r="O8" s="10"/>
      <c r="P8" s="157" t="s">
        <v>439</v>
      </c>
      <c r="Q8" s="157" t="s">
        <v>15</v>
      </c>
      <c r="R8" s="214"/>
      <c r="S8" s="214"/>
    </row>
    <row r="9" spans="1:19">
      <c r="A9" s="55" t="s">
        <v>356</v>
      </c>
      <c r="B9" s="55" t="s">
        <v>22</v>
      </c>
      <c r="C9" s="64" t="s">
        <v>342</v>
      </c>
      <c r="D9" s="65" t="str">
        <f>VLOOKUP(C9,学校データ!$B$1:$C$55,2,FALSE)</f>
        <v>岐阜</v>
      </c>
      <c r="F9" s="55" t="s">
        <v>351</v>
      </c>
      <c r="G9" s="55" t="s">
        <v>22</v>
      </c>
      <c r="H9" s="64" t="s">
        <v>325</v>
      </c>
      <c r="I9" s="65" t="str">
        <f>VLOOKUP(H9,学校データ!$B$1:$C$55,2,FALSE)</f>
        <v>岐阜</v>
      </c>
      <c r="K9" s="158" t="s">
        <v>363</v>
      </c>
      <c r="L9" s="158" t="s">
        <v>15</v>
      </c>
      <c r="M9" s="211" t="s">
        <v>440</v>
      </c>
      <c r="N9" s="211" t="str">
        <f>IFERROR(VLOOKUP(M9,学校データ!$B$1:$C$55,2,FALSE),"")</f>
        <v>西濃</v>
      </c>
      <c r="O9" s="10"/>
      <c r="P9" s="158" t="s">
        <v>441</v>
      </c>
      <c r="Q9" s="158" t="s">
        <v>15</v>
      </c>
      <c r="R9" s="211" t="s">
        <v>436</v>
      </c>
      <c r="S9" s="211" t="str">
        <f>IFERROR(VLOOKUP(R9,学校データ!$B$1:$C$55,2,FALSE),"")</f>
        <v>西濃</v>
      </c>
    </row>
    <row r="10" spans="1:19">
      <c r="A10" s="56" t="s">
        <v>341</v>
      </c>
      <c r="B10" s="56" t="s">
        <v>34</v>
      </c>
      <c r="C10" s="64" t="s">
        <v>342</v>
      </c>
      <c r="D10" s="66" t="str">
        <f>VLOOKUP(C10,学校データ!$B$1:$C$55,2,FALSE)</f>
        <v>岐阜</v>
      </c>
      <c r="F10" s="56" t="s">
        <v>349</v>
      </c>
      <c r="G10" s="56" t="s">
        <v>15</v>
      </c>
      <c r="H10" s="64" t="s">
        <v>325</v>
      </c>
      <c r="I10" s="66" t="str">
        <f>VLOOKUP(H10,学校データ!$B$1:$C$55,2,FALSE)</f>
        <v>岐阜</v>
      </c>
      <c r="K10" s="159" t="s">
        <v>442</v>
      </c>
      <c r="L10" s="159" t="s">
        <v>15</v>
      </c>
      <c r="M10" s="212"/>
      <c r="N10" s="212"/>
      <c r="O10" s="10"/>
      <c r="P10" s="159" t="s">
        <v>443</v>
      </c>
      <c r="Q10" s="159" t="s">
        <v>15</v>
      </c>
      <c r="R10" s="212"/>
      <c r="S10" s="212"/>
    </row>
    <row r="11" spans="1:19">
      <c r="A11" s="55" t="s">
        <v>444</v>
      </c>
      <c r="B11" s="55" t="s">
        <v>22</v>
      </c>
      <c r="C11" s="64" t="s">
        <v>445</v>
      </c>
      <c r="D11" s="65" t="str">
        <f>VLOOKUP(C11,学校データ!$B$1:$C$55,2,FALSE)</f>
        <v>岐阜</v>
      </c>
      <c r="F11" s="55" t="s">
        <v>446</v>
      </c>
      <c r="G11" s="55" t="s">
        <v>15</v>
      </c>
      <c r="H11" s="64" t="s">
        <v>35</v>
      </c>
      <c r="I11" s="65" t="str">
        <f>VLOOKUP(H11,学校データ!$B$1:$C$55,2,FALSE)</f>
        <v>岐阜</v>
      </c>
      <c r="K11" s="58" t="s">
        <v>447</v>
      </c>
      <c r="L11" s="58" t="s">
        <v>22</v>
      </c>
      <c r="M11" s="213" t="s">
        <v>448</v>
      </c>
      <c r="N11" s="213" t="str">
        <f>IFERROR(VLOOKUP(M11,学校データ!$B$1:$C$55,2,FALSE),"")</f>
        <v>中濃</v>
      </c>
      <c r="O11" s="10"/>
      <c r="P11" s="58" t="s">
        <v>449</v>
      </c>
      <c r="Q11" s="58" t="s">
        <v>15</v>
      </c>
      <c r="R11" s="213" t="s">
        <v>450</v>
      </c>
      <c r="S11" s="213" t="str">
        <f>IFERROR(VLOOKUP(R11,学校データ!$B$1:$C$55,2,FALSE),"")</f>
        <v>中濃</v>
      </c>
    </row>
    <row r="12" spans="1:19">
      <c r="A12" s="56" t="s">
        <v>451</v>
      </c>
      <c r="B12" s="56" t="s">
        <v>22</v>
      </c>
      <c r="C12" s="64" t="s">
        <v>445</v>
      </c>
      <c r="D12" s="66" t="str">
        <f>VLOOKUP(C12,学校データ!$B$1:$C$55,2,FALSE)</f>
        <v>岐阜</v>
      </c>
      <c r="F12" s="56" t="s">
        <v>452</v>
      </c>
      <c r="G12" s="56" t="s">
        <v>15</v>
      </c>
      <c r="H12" s="64" t="s">
        <v>453</v>
      </c>
      <c r="I12" s="66" t="str">
        <f>VLOOKUP(H12,学校データ!$B$1:$C$55,2,FALSE)</f>
        <v>岐阜</v>
      </c>
      <c r="K12" s="157" t="s">
        <v>398</v>
      </c>
      <c r="L12" s="157" t="s">
        <v>22</v>
      </c>
      <c r="M12" s="214"/>
      <c r="N12" s="214"/>
      <c r="O12" s="10"/>
      <c r="P12" s="157" t="s">
        <v>454</v>
      </c>
      <c r="Q12" s="157" t="s">
        <v>15</v>
      </c>
      <c r="R12" s="214"/>
      <c r="S12" s="214"/>
    </row>
    <row r="13" spans="1:19">
      <c r="A13" s="55" t="s">
        <v>361</v>
      </c>
      <c r="B13" s="55" t="s">
        <v>15</v>
      </c>
      <c r="C13" s="64" t="s">
        <v>453</v>
      </c>
      <c r="D13" s="65" t="str">
        <f>VLOOKUP(C13,学校データ!$B$1:$C$55,2,FALSE)</f>
        <v>岐阜</v>
      </c>
      <c r="F13" s="55" t="s">
        <v>455</v>
      </c>
      <c r="G13" s="55" t="s">
        <v>15</v>
      </c>
      <c r="H13" s="64" t="s">
        <v>35</v>
      </c>
      <c r="I13" s="65" t="str">
        <f>VLOOKUP(H13,学校データ!$B$1:$C$55,2,FALSE)</f>
        <v>岐阜</v>
      </c>
      <c r="K13" s="158" t="s">
        <v>396</v>
      </c>
      <c r="L13" s="158" t="s">
        <v>15</v>
      </c>
      <c r="M13" s="211" t="s">
        <v>448</v>
      </c>
      <c r="N13" s="211" t="str">
        <f>IFERROR(VLOOKUP(M13,学校データ!$B$1:$C$55,2,FALSE),"")</f>
        <v>中濃</v>
      </c>
      <c r="O13" s="10"/>
      <c r="P13" s="158" t="s">
        <v>456</v>
      </c>
      <c r="Q13" s="158" t="s">
        <v>15</v>
      </c>
      <c r="R13" s="211" t="s">
        <v>303</v>
      </c>
      <c r="S13" s="211" t="str">
        <f>IFERROR(VLOOKUP(R13,学校データ!$B$1:$C$55,2,FALSE),"")</f>
        <v>中濃</v>
      </c>
    </row>
    <row r="14" spans="1:19">
      <c r="A14" s="56" t="s">
        <v>457</v>
      </c>
      <c r="B14" s="56" t="s">
        <v>34</v>
      </c>
      <c r="C14" s="64" t="s">
        <v>453</v>
      </c>
      <c r="D14" s="66" t="str">
        <f>VLOOKUP(C14,学校データ!$B$1:$C$55,2,FALSE)</f>
        <v>岐阜</v>
      </c>
      <c r="F14" s="56" t="s">
        <v>458</v>
      </c>
      <c r="G14" s="56" t="s">
        <v>15</v>
      </c>
      <c r="H14" s="64" t="s">
        <v>35</v>
      </c>
      <c r="I14" s="66" t="str">
        <f>VLOOKUP(H14,学校データ!$B$1:$C$55,2,FALSE)</f>
        <v>岐阜</v>
      </c>
      <c r="K14" s="159" t="s">
        <v>402</v>
      </c>
      <c r="L14" s="159" t="s">
        <v>15</v>
      </c>
      <c r="M14" s="212"/>
      <c r="N14" s="212"/>
      <c r="O14" s="10"/>
      <c r="P14" s="159" t="s">
        <v>459</v>
      </c>
      <c r="Q14" s="159" t="s">
        <v>15</v>
      </c>
      <c r="R14" s="212"/>
      <c r="S14" s="212"/>
    </row>
    <row r="15" spans="1:19">
      <c r="A15" s="55" t="s">
        <v>374</v>
      </c>
      <c r="B15" s="55" t="s">
        <v>34</v>
      </c>
      <c r="C15" s="64" t="s">
        <v>437</v>
      </c>
      <c r="D15" s="65" t="str">
        <f>VLOOKUP(C15,学校データ!$B$1:$C$55,2,FALSE)</f>
        <v>岐阜</v>
      </c>
      <c r="F15" s="55" t="s">
        <v>460</v>
      </c>
      <c r="G15" s="55" t="s">
        <v>34</v>
      </c>
      <c r="H15" s="64" t="s">
        <v>461</v>
      </c>
      <c r="I15" s="65" t="str">
        <f>VLOOKUP(H15,学校データ!$B$1:$C$55,2,FALSE)</f>
        <v>岐阜</v>
      </c>
      <c r="K15" s="58" t="s">
        <v>462</v>
      </c>
      <c r="L15" s="58" t="s">
        <v>15</v>
      </c>
      <c r="M15" s="213" t="s">
        <v>463</v>
      </c>
      <c r="N15" s="213" t="str">
        <f>IFERROR(VLOOKUP(M15,学校データ!$B$1:$C$55,2,FALSE),"")</f>
        <v>東濃</v>
      </c>
      <c r="O15" s="10"/>
      <c r="P15" s="58" t="s">
        <v>464</v>
      </c>
      <c r="Q15" s="58" t="s">
        <v>15</v>
      </c>
      <c r="R15" s="213" t="s">
        <v>465</v>
      </c>
      <c r="S15" s="213" t="str">
        <f>IFERROR(VLOOKUP(R15,学校データ!$B$1:$C$55,2,FALSE),"")</f>
        <v>東濃</v>
      </c>
    </row>
    <row r="16" spans="1:19">
      <c r="A16" s="56" t="s">
        <v>343</v>
      </c>
      <c r="B16" s="56" t="s">
        <v>15</v>
      </c>
      <c r="C16" s="64" t="s">
        <v>437</v>
      </c>
      <c r="D16" s="66" t="str">
        <f>VLOOKUP(C16,学校データ!$B$1:$C$55,2,FALSE)</f>
        <v>岐阜</v>
      </c>
      <c r="F16" s="56" t="s">
        <v>371</v>
      </c>
      <c r="G16" s="56" t="s">
        <v>34</v>
      </c>
      <c r="H16" s="64" t="s">
        <v>461</v>
      </c>
      <c r="I16" s="66" t="str">
        <f>VLOOKUP(H16,学校データ!$B$1:$C$55,2,FALSE)</f>
        <v>岐阜</v>
      </c>
      <c r="K16" s="157" t="s">
        <v>466</v>
      </c>
      <c r="L16" s="157" t="s">
        <v>15</v>
      </c>
      <c r="M16" s="214"/>
      <c r="N16" s="214"/>
      <c r="O16" s="10"/>
      <c r="P16" s="157" t="s">
        <v>411</v>
      </c>
      <c r="Q16" s="157" t="s">
        <v>34</v>
      </c>
      <c r="R16" s="214"/>
      <c r="S16" s="214"/>
    </row>
    <row r="17" spans="1:19">
      <c r="A17" s="55" t="s">
        <v>467</v>
      </c>
      <c r="B17" s="55" t="s">
        <v>15</v>
      </c>
      <c r="C17" s="64" t="s">
        <v>437</v>
      </c>
      <c r="D17" s="65" t="str">
        <f>VLOOKUP(C17,学校データ!$B$1:$C$55,2,FALSE)</f>
        <v>岐阜</v>
      </c>
      <c r="F17" s="55" t="s">
        <v>375</v>
      </c>
      <c r="G17" s="55" t="s">
        <v>22</v>
      </c>
      <c r="H17" s="64" t="s">
        <v>35</v>
      </c>
      <c r="I17" s="65" t="str">
        <f>VLOOKUP(H17,学校データ!$B$1:$C$55,2,FALSE)</f>
        <v>岐阜</v>
      </c>
      <c r="K17" s="158" t="s">
        <v>468</v>
      </c>
      <c r="L17" s="158" t="s">
        <v>15</v>
      </c>
      <c r="M17" s="211" t="s">
        <v>469</v>
      </c>
      <c r="N17" s="211" t="str">
        <f>IFERROR(VLOOKUP(M17,学校データ!$B$1:$C$55,2,FALSE),"")</f>
        <v>東濃</v>
      </c>
      <c r="O17" s="10"/>
      <c r="P17" s="158" t="s">
        <v>470</v>
      </c>
      <c r="Q17" s="158" t="s">
        <v>15</v>
      </c>
      <c r="R17" s="211" t="s">
        <v>465</v>
      </c>
      <c r="S17" s="211" t="str">
        <f>IFERROR(VLOOKUP(R17,学校データ!$B$1:$C$55,2,FALSE),"")</f>
        <v>東濃</v>
      </c>
    </row>
    <row r="18" spans="1:19">
      <c r="A18" s="56" t="s">
        <v>471</v>
      </c>
      <c r="B18" s="56" t="s">
        <v>15</v>
      </c>
      <c r="C18" s="64" t="s">
        <v>437</v>
      </c>
      <c r="D18" s="66" t="str">
        <f>VLOOKUP(C18,学校データ!$B$1:$C$55,2,FALSE)</f>
        <v>岐阜</v>
      </c>
      <c r="F18" s="56" t="s">
        <v>472</v>
      </c>
      <c r="G18" s="56" t="s">
        <v>15</v>
      </c>
      <c r="H18" s="64" t="s">
        <v>35</v>
      </c>
      <c r="I18" s="66" t="str">
        <f>VLOOKUP(H18,学校データ!$B$1:$C$55,2,FALSE)</f>
        <v>岐阜</v>
      </c>
      <c r="K18" s="159" t="s">
        <v>473</v>
      </c>
      <c r="L18" s="159" t="s">
        <v>15</v>
      </c>
      <c r="M18" s="212"/>
      <c r="N18" s="212"/>
      <c r="O18" s="10"/>
      <c r="P18" s="159" t="s">
        <v>386</v>
      </c>
      <c r="Q18" s="159" t="s">
        <v>15</v>
      </c>
      <c r="R18" s="212"/>
      <c r="S18" s="212"/>
    </row>
    <row r="19" spans="1:19">
      <c r="A19" s="55" t="s">
        <v>474</v>
      </c>
      <c r="B19" s="55" t="s">
        <v>15</v>
      </c>
      <c r="C19" s="64" t="s">
        <v>475</v>
      </c>
      <c r="D19" s="65" t="str">
        <f>VLOOKUP(C19,学校データ!$B$1:$C$55,2,FALSE)</f>
        <v>西濃</v>
      </c>
      <c r="F19" s="55" t="s">
        <v>383</v>
      </c>
      <c r="G19" s="55" t="s">
        <v>15</v>
      </c>
      <c r="H19" s="64" t="s">
        <v>476</v>
      </c>
      <c r="I19" s="65" t="str">
        <f>VLOOKUP(H19,学校データ!$B$1:$C$55,2,FALSE)</f>
        <v>西濃</v>
      </c>
      <c r="K19" s="58"/>
      <c r="L19" s="58"/>
      <c r="M19" s="58"/>
      <c r="N19" s="68" t="str">
        <f>IFERROR(VLOOKUP(M19,学校データ!$B$1:$C$55,2,FALSE),"")</f>
        <v/>
      </c>
      <c r="O19" s="10"/>
      <c r="P19" s="58"/>
      <c r="Q19" s="58"/>
      <c r="R19" s="58"/>
      <c r="S19" s="68" t="str">
        <f>IFERROR(VLOOKUP(R19,学校データ!$B$1:$C$55,2,FALSE),"")</f>
        <v/>
      </c>
    </row>
    <row r="20" spans="1:19">
      <c r="A20" s="56" t="s">
        <v>382</v>
      </c>
      <c r="B20" s="56" t="s">
        <v>22</v>
      </c>
      <c r="C20" s="64" t="s">
        <v>475</v>
      </c>
      <c r="D20" s="66" t="str">
        <f>VLOOKUP(C20,学校データ!$B$1:$C$55,2,FALSE)</f>
        <v>西濃</v>
      </c>
      <c r="F20" s="56" t="s">
        <v>393</v>
      </c>
      <c r="G20" s="56" t="s">
        <v>22</v>
      </c>
      <c r="H20" s="64" t="s">
        <v>476</v>
      </c>
      <c r="I20" s="66" t="str">
        <f>VLOOKUP(H20,学校データ!$B$1:$C$55,2,FALSE)</f>
        <v>西濃</v>
      </c>
      <c r="K20" s="57"/>
      <c r="L20" s="57"/>
      <c r="M20" s="57"/>
      <c r="N20" s="69" t="str">
        <f>IFERROR(VLOOKUP(M20,学校データ!$B$1:$C$55,2,FALSE),"")</f>
        <v/>
      </c>
      <c r="O20" s="10"/>
      <c r="P20" s="57"/>
      <c r="Q20" s="57"/>
      <c r="R20" s="57"/>
      <c r="S20" s="69" t="str">
        <f>IFERROR(VLOOKUP(R20,学校データ!$B$1:$C$55,2,FALSE),"")</f>
        <v/>
      </c>
    </row>
    <row r="21" spans="1:19">
      <c r="A21" s="55" t="s">
        <v>387</v>
      </c>
      <c r="B21" s="55" t="s">
        <v>15</v>
      </c>
      <c r="C21" s="64" t="s">
        <v>475</v>
      </c>
      <c r="D21" s="65" t="str">
        <f>VLOOKUP(C21,学校データ!$B$1:$C$55,2,FALSE)</f>
        <v>西濃</v>
      </c>
      <c r="F21" s="55" t="s">
        <v>388</v>
      </c>
      <c r="G21" s="55" t="s">
        <v>15</v>
      </c>
      <c r="H21" s="64" t="s">
        <v>436</v>
      </c>
      <c r="I21" s="65" t="str">
        <f>VLOOKUP(H21,学校データ!$B$1:$C$55,2,FALSE)</f>
        <v>西濃</v>
      </c>
      <c r="K21" s="58"/>
      <c r="L21" s="58"/>
      <c r="M21" s="58"/>
      <c r="N21" s="68" t="str">
        <f>IFERROR(VLOOKUP(M21,学校データ!$B$1:$C$55,2,FALSE),"")</f>
        <v/>
      </c>
      <c r="O21" s="10"/>
      <c r="P21" s="58"/>
      <c r="Q21" s="58"/>
      <c r="R21" s="58"/>
      <c r="S21" s="68" t="str">
        <f>IFERROR(VLOOKUP(R21,学校データ!$B$1:$C$55,2,FALSE),"")</f>
        <v/>
      </c>
    </row>
    <row r="22" spans="1:19">
      <c r="A22" s="56" t="s">
        <v>477</v>
      </c>
      <c r="B22" s="56" t="s">
        <v>15</v>
      </c>
      <c r="C22" s="64" t="s">
        <v>475</v>
      </c>
      <c r="D22" s="66" t="str">
        <f>VLOOKUP(C22,学校データ!$B$1:$C$55,2,FALSE)</f>
        <v>西濃</v>
      </c>
      <c r="F22" s="56" t="s">
        <v>360</v>
      </c>
      <c r="G22" s="56" t="s">
        <v>15</v>
      </c>
      <c r="H22" s="64" t="s">
        <v>436</v>
      </c>
      <c r="I22" s="66" t="str">
        <f>VLOOKUP(H22,学校データ!$B$1:$C$55,2,FALSE)</f>
        <v>西濃</v>
      </c>
      <c r="K22" s="57"/>
      <c r="L22" s="57"/>
      <c r="M22" s="57"/>
      <c r="N22" s="69" t="str">
        <f>IFERROR(VLOOKUP(M22,学校データ!$B$1:$C$55,2,FALSE),"")</f>
        <v/>
      </c>
      <c r="O22" s="10"/>
      <c r="P22" s="57"/>
      <c r="Q22" s="57"/>
      <c r="R22" s="57"/>
      <c r="S22" s="69" t="str">
        <f>IFERROR(VLOOKUP(R22,学校データ!$B$1:$C$55,2,FALSE),"")</f>
        <v/>
      </c>
    </row>
    <row r="23" spans="1:19">
      <c r="A23" s="55" t="s">
        <v>394</v>
      </c>
      <c r="B23" s="55" t="s">
        <v>15</v>
      </c>
      <c r="C23" s="64" t="s">
        <v>303</v>
      </c>
      <c r="D23" s="65" t="str">
        <f>VLOOKUP(C23,学校データ!$B$1:$C$55,2,FALSE)</f>
        <v>中濃</v>
      </c>
      <c r="F23" s="55" t="s">
        <v>395</v>
      </c>
      <c r="G23" s="55" t="s">
        <v>15</v>
      </c>
      <c r="H23" s="64" t="s">
        <v>475</v>
      </c>
      <c r="I23" s="65" t="str">
        <f>VLOOKUP(H23,学校データ!$B$1:$C$55,2,FALSE)</f>
        <v>西濃</v>
      </c>
      <c r="K23" s="58"/>
      <c r="L23" s="58"/>
      <c r="M23" s="58"/>
      <c r="N23" s="68" t="str">
        <f>IFERROR(VLOOKUP(M23,学校データ!$B$1:$C$55,2,FALSE),"")</f>
        <v/>
      </c>
      <c r="O23" s="10"/>
      <c r="P23" s="58"/>
      <c r="Q23" s="58"/>
      <c r="R23" s="58"/>
      <c r="S23" s="68" t="str">
        <f>IFERROR(VLOOKUP(R23,学校データ!$B$1:$C$55,2,FALSE),"")</f>
        <v/>
      </c>
    </row>
    <row r="24" spans="1:19">
      <c r="A24" s="56" t="s">
        <v>478</v>
      </c>
      <c r="B24" s="56" t="s">
        <v>15</v>
      </c>
      <c r="C24" s="64" t="s">
        <v>303</v>
      </c>
      <c r="D24" s="66" t="str">
        <f>VLOOKUP(C24,学校データ!$B$1:$C$55,2,FALSE)</f>
        <v>中濃</v>
      </c>
      <c r="F24" s="56" t="s">
        <v>354</v>
      </c>
      <c r="G24" s="56" t="s">
        <v>15</v>
      </c>
      <c r="H24" s="64" t="s">
        <v>476</v>
      </c>
      <c r="I24" s="66" t="str">
        <f>VLOOKUP(H24,学校データ!$B$1:$C$55,2,FALSE)</f>
        <v>西濃</v>
      </c>
      <c r="K24" s="57"/>
      <c r="L24" s="57"/>
      <c r="M24" s="57"/>
      <c r="N24" s="69" t="str">
        <f>IFERROR(VLOOKUP(M24,学校データ!$B$1:$C$55,2,FALSE),"")</f>
        <v/>
      </c>
      <c r="O24" s="10"/>
      <c r="P24" s="57"/>
      <c r="Q24" s="57"/>
      <c r="R24" s="57"/>
      <c r="S24" s="69" t="str">
        <f>IFERROR(VLOOKUP(R24,学校データ!$B$1:$C$55,2,FALSE),"")</f>
        <v/>
      </c>
    </row>
    <row r="25" spans="1:19">
      <c r="A25" s="55" t="s">
        <v>392</v>
      </c>
      <c r="B25" s="55" t="s">
        <v>15</v>
      </c>
      <c r="C25" s="64" t="s">
        <v>450</v>
      </c>
      <c r="D25" s="65" t="str">
        <f>VLOOKUP(C25,学校データ!$B$1:$C$55,2,FALSE)</f>
        <v>中濃</v>
      </c>
      <c r="F25" s="55" t="s">
        <v>479</v>
      </c>
      <c r="G25" s="55" t="s">
        <v>15</v>
      </c>
      <c r="H25" s="64" t="s">
        <v>448</v>
      </c>
      <c r="I25" s="65" t="str">
        <f>VLOOKUP(H25,学校データ!$B$1:$C$55,2,FALSE)</f>
        <v>中濃</v>
      </c>
      <c r="K25" s="58"/>
      <c r="L25" s="58"/>
      <c r="M25" s="58"/>
      <c r="N25" s="68" t="str">
        <f>IFERROR(VLOOKUP(M25,学校データ!$B$1:$C$55,2,FALSE),"")</f>
        <v/>
      </c>
      <c r="O25" s="10"/>
      <c r="P25" s="58"/>
      <c r="Q25" s="58"/>
      <c r="R25" s="58"/>
      <c r="S25" s="68" t="str">
        <f>IFERROR(VLOOKUP(R25,学校データ!$B$1:$C$55,2,FALSE),"")</f>
        <v/>
      </c>
    </row>
    <row r="26" spans="1:19">
      <c r="A26" s="56" t="s">
        <v>480</v>
      </c>
      <c r="B26" s="56" t="s">
        <v>22</v>
      </c>
      <c r="C26" s="64" t="s">
        <v>450</v>
      </c>
      <c r="D26" s="66" t="str">
        <f>VLOOKUP(C26,学校データ!$B$1:$C$55,2,FALSE)</f>
        <v>中濃</v>
      </c>
      <c r="F26" s="56" t="s">
        <v>481</v>
      </c>
      <c r="G26" s="56" t="s">
        <v>15</v>
      </c>
      <c r="H26" s="64" t="s">
        <v>448</v>
      </c>
      <c r="I26" s="66" t="str">
        <f>VLOOKUP(H26,学校データ!$B$1:$C$55,2,FALSE)</f>
        <v>中濃</v>
      </c>
      <c r="K26" s="57"/>
      <c r="L26" s="57"/>
      <c r="M26" s="57"/>
      <c r="N26" s="69" t="str">
        <f>IFERROR(VLOOKUP(M26,学校データ!$B$1:$C$55,2,FALSE),"")</f>
        <v/>
      </c>
      <c r="O26" s="10"/>
      <c r="P26" s="57"/>
      <c r="Q26" s="57"/>
      <c r="R26" s="57"/>
      <c r="S26" s="69" t="str">
        <f>IFERROR(VLOOKUP(R26,学校データ!$B$1:$C$55,2,FALSE),"")</f>
        <v/>
      </c>
    </row>
    <row r="27" spans="1:19">
      <c r="A27" s="55" t="s">
        <v>404</v>
      </c>
      <c r="B27" s="55" t="s">
        <v>15</v>
      </c>
      <c r="C27" s="64" t="s">
        <v>482</v>
      </c>
      <c r="D27" s="65" t="str">
        <f>VLOOKUP(C27,学校データ!$B$1:$C$55,2,FALSE)</f>
        <v>中濃</v>
      </c>
      <c r="F27" s="55" t="s">
        <v>483</v>
      </c>
      <c r="G27" s="55" t="s">
        <v>22</v>
      </c>
      <c r="H27" s="64" t="s">
        <v>448</v>
      </c>
      <c r="I27" s="65" t="str">
        <f>VLOOKUP(H27,学校データ!$B$1:$C$55,2,FALSE)</f>
        <v>中濃</v>
      </c>
      <c r="K27" s="58"/>
      <c r="L27" s="58"/>
      <c r="M27" s="58"/>
      <c r="N27" s="68" t="str">
        <f>IFERROR(VLOOKUP(M27,学校データ!$B$1:$C$55,2,FALSE),"")</f>
        <v/>
      </c>
      <c r="O27" s="10"/>
      <c r="P27" s="58"/>
      <c r="Q27" s="58"/>
      <c r="R27" s="58"/>
      <c r="S27" s="68" t="str">
        <f>IFERROR(VLOOKUP(R27,学校データ!$B$1:$C$55,2,FALSE),"")</f>
        <v/>
      </c>
    </row>
    <row r="28" spans="1:19">
      <c r="A28" s="56" t="s">
        <v>484</v>
      </c>
      <c r="B28" s="56" t="s">
        <v>15</v>
      </c>
      <c r="C28" s="64" t="s">
        <v>482</v>
      </c>
      <c r="D28" s="66" t="str">
        <f>VLOOKUP(C28,学校データ!$B$1:$C$55,2,FALSE)</f>
        <v>中濃</v>
      </c>
      <c r="F28" s="56" t="s">
        <v>485</v>
      </c>
      <c r="G28" s="56" t="s">
        <v>22</v>
      </c>
      <c r="H28" s="64" t="s">
        <v>448</v>
      </c>
      <c r="I28" s="66" t="str">
        <f>VLOOKUP(H28,学校データ!$B$1:$C$55,2,FALSE)</f>
        <v>中濃</v>
      </c>
      <c r="K28" s="57"/>
      <c r="L28" s="57"/>
      <c r="M28" s="57"/>
      <c r="N28" s="69" t="str">
        <f>IFERROR(VLOOKUP(M28,学校データ!$B$1:$C$55,2,FALSE),"")</f>
        <v/>
      </c>
      <c r="O28" s="10"/>
      <c r="P28" s="57"/>
      <c r="Q28" s="57"/>
      <c r="R28" s="57"/>
      <c r="S28" s="69" t="str">
        <f>IFERROR(VLOOKUP(R28,学校データ!$B$1:$C$55,2,FALSE),"")</f>
        <v/>
      </c>
    </row>
    <row r="29" spans="1:19">
      <c r="A29" s="55" t="s">
        <v>486</v>
      </c>
      <c r="B29" s="55" t="s">
        <v>15</v>
      </c>
      <c r="C29" s="64" t="s">
        <v>487</v>
      </c>
      <c r="D29" s="65" t="str">
        <f>VLOOKUP(C29,学校データ!$B$1:$C$55,2,FALSE)</f>
        <v>中濃</v>
      </c>
      <c r="F29" s="55" t="s">
        <v>401</v>
      </c>
      <c r="G29" s="55" t="s">
        <v>22</v>
      </c>
      <c r="H29" s="64" t="s">
        <v>488</v>
      </c>
      <c r="I29" s="65" t="str">
        <f>VLOOKUP(H29,学校データ!$B$1:$C$55,2,FALSE)</f>
        <v>中濃</v>
      </c>
      <c r="K29" s="58"/>
      <c r="L29" s="58"/>
      <c r="M29" s="58"/>
      <c r="N29" s="68" t="str">
        <f>IFERROR(VLOOKUP(M29,学校データ!$B$1:$C$55,2,FALSE),"")</f>
        <v/>
      </c>
      <c r="O29" s="10"/>
      <c r="P29" s="58"/>
      <c r="Q29" s="58"/>
      <c r="R29" s="58"/>
      <c r="S29" s="68" t="str">
        <f>IFERROR(VLOOKUP(R29,学校データ!$B$1:$C$55,2,FALSE),"")</f>
        <v/>
      </c>
    </row>
    <row r="30" spans="1:19">
      <c r="A30" s="56" t="s">
        <v>489</v>
      </c>
      <c r="B30" s="56" t="s">
        <v>15</v>
      </c>
      <c r="C30" s="64" t="s">
        <v>487</v>
      </c>
      <c r="D30" s="66" t="str">
        <f>VLOOKUP(C30,学校データ!$B$1:$C$55,2,FALSE)</f>
        <v>中濃</v>
      </c>
      <c r="F30" s="56" t="s">
        <v>405</v>
      </c>
      <c r="G30" s="56" t="s">
        <v>15</v>
      </c>
      <c r="H30" s="64" t="s">
        <v>488</v>
      </c>
      <c r="I30" s="66" t="str">
        <f>VLOOKUP(H30,学校データ!$B$1:$C$55,2,FALSE)</f>
        <v>中濃</v>
      </c>
      <c r="K30" s="57"/>
      <c r="L30" s="57"/>
      <c r="M30" s="57"/>
      <c r="N30" s="69" t="str">
        <f>IFERROR(VLOOKUP(M30,学校データ!$B$1:$C$55,2,FALSE),"")</f>
        <v/>
      </c>
      <c r="O30" s="10"/>
      <c r="P30" s="57"/>
      <c r="Q30" s="57"/>
      <c r="R30" s="57"/>
      <c r="S30" s="69" t="str">
        <f>IFERROR(VLOOKUP(R30,学校データ!$B$1:$C$55,2,FALSE),"")</f>
        <v/>
      </c>
    </row>
    <row r="31" spans="1:19">
      <c r="A31" s="55" t="s">
        <v>400</v>
      </c>
      <c r="B31" s="55" t="s">
        <v>15</v>
      </c>
      <c r="C31" s="64" t="s">
        <v>490</v>
      </c>
      <c r="D31" s="65" t="str">
        <f>VLOOKUP(C31,学校データ!$B$1:$C$55,2,FALSE)</f>
        <v>中濃</v>
      </c>
      <c r="F31" s="55" t="s">
        <v>491</v>
      </c>
      <c r="G31" s="55" t="s">
        <v>22</v>
      </c>
      <c r="H31" s="64" t="s">
        <v>450</v>
      </c>
      <c r="I31" s="65" t="str">
        <f>VLOOKUP(H31,学校データ!$B$1:$C$55,2,FALSE)</f>
        <v>中濃</v>
      </c>
      <c r="K31" s="58"/>
      <c r="L31" s="58"/>
      <c r="M31" s="58"/>
      <c r="N31" s="68" t="str">
        <f>IFERROR(VLOOKUP(M31,学校データ!$B$1:$C$55,2,FALSE),"")</f>
        <v/>
      </c>
      <c r="O31" s="10"/>
      <c r="P31" s="58"/>
      <c r="Q31" s="58"/>
      <c r="R31" s="58"/>
      <c r="S31" s="68" t="str">
        <f>IFERROR(VLOOKUP(R31,学校データ!$B$1:$C$55,2,FALSE),"")</f>
        <v/>
      </c>
    </row>
    <row r="32" spans="1:19">
      <c r="A32" s="56" t="s">
        <v>492</v>
      </c>
      <c r="B32" s="56" t="s">
        <v>15</v>
      </c>
      <c r="C32" s="64" t="s">
        <v>490</v>
      </c>
      <c r="D32" s="66" t="str">
        <f>VLOOKUP(C32,学校データ!$B$1:$C$55,2,FALSE)</f>
        <v>中濃</v>
      </c>
      <c r="F32" s="56" t="s">
        <v>493</v>
      </c>
      <c r="G32" s="56" t="s">
        <v>22</v>
      </c>
      <c r="H32" s="64" t="s">
        <v>450</v>
      </c>
      <c r="I32" s="66" t="str">
        <f>VLOOKUP(H32,学校データ!$B$1:$C$55,2,FALSE)</f>
        <v>中濃</v>
      </c>
      <c r="K32" s="57"/>
      <c r="L32" s="57"/>
      <c r="M32" s="57"/>
      <c r="N32" s="69" t="str">
        <f>IFERROR(VLOOKUP(M32,学校データ!$B$1:$C$55,2,FALSE),"")</f>
        <v/>
      </c>
      <c r="O32" s="10"/>
      <c r="P32" s="57"/>
      <c r="Q32" s="57"/>
      <c r="R32" s="57"/>
      <c r="S32" s="69" t="str">
        <f>IFERROR(VLOOKUP(R32,学校データ!$B$1:$C$55,2,FALSE),"")</f>
        <v/>
      </c>
    </row>
    <row r="33" spans="1:19">
      <c r="A33" s="55" t="s">
        <v>494</v>
      </c>
      <c r="B33" s="55" t="s">
        <v>15</v>
      </c>
      <c r="C33" s="64" t="s">
        <v>495</v>
      </c>
      <c r="D33" s="65" t="str">
        <f>VLOOKUP(C33,学校データ!$B$1:$C$55,2,FALSE)</f>
        <v>中濃</v>
      </c>
      <c r="F33" s="55" t="s">
        <v>397</v>
      </c>
      <c r="G33" s="55" t="s">
        <v>15</v>
      </c>
      <c r="H33" s="64" t="s">
        <v>496</v>
      </c>
      <c r="I33" s="65" t="str">
        <f>VLOOKUP(H33,学校データ!$B$1:$C$55,2,FALSE)</f>
        <v>中濃</v>
      </c>
      <c r="K33" s="58"/>
      <c r="L33" s="58"/>
      <c r="M33" s="58"/>
      <c r="N33" s="68" t="str">
        <f>IFERROR(VLOOKUP(M33,学校データ!$B$1:$C$55,2,FALSE),"")</f>
        <v/>
      </c>
      <c r="O33" s="10"/>
      <c r="P33" s="58"/>
      <c r="Q33" s="58"/>
      <c r="R33" s="58"/>
      <c r="S33" s="68" t="str">
        <f>IFERROR(VLOOKUP(R33,学校データ!$B$1:$C$55,2,FALSE),"")</f>
        <v/>
      </c>
    </row>
    <row r="34" spans="1:19">
      <c r="A34" s="56" t="s">
        <v>497</v>
      </c>
      <c r="B34" s="56" t="s">
        <v>15</v>
      </c>
      <c r="C34" s="64" t="s">
        <v>495</v>
      </c>
      <c r="D34" s="66" t="str">
        <f>VLOOKUP(C34,学校データ!$B$1:$C$55,2,FALSE)</f>
        <v>中濃</v>
      </c>
      <c r="F34" s="56" t="s">
        <v>498</v>
      </c>
      <c r="G34" s="56" t="s">
        <v>15</v>
      </c>
      <c r="H34" s="64" t="s">
        <v>496</v>
      </c>
      <c r="I34" s="66" t="str">
        <f>VLOOKUP(H34,学校データ!$B$1:$C$55,2,FALSE)</f>
        <v>中濃</v>
      </c>
      <c r="K34" s="70"/>
      <c r="L34" s="70"/>
      <c r="M34" s="70"/>
      <c r="N34" s="71" t="str">
        <f>IFERROR(VLOOKUP(M34,学校データ!$B$1:$C$55,2,FALSE),"")</f>
        <v/>
      </c>
      <c r="O34" s="10"/>
      <c r="P34" s="70"/>
      <c r="Q34" s="70"/>
      <c r="R34" s="70"/>
      <c r="S34" s="71" t="str">
        <f>IFERROR(VLOOKUP(R34,学校データ!$B$1:$C$55,2,FALSE),"")</f>
        <v/>
      </c>
    </row>
    <row r="35" spans="1:19">
      <c r="A35" s="55" t="s">
        <v>499</v>
      </c>
      <c r="B35" s="55" t="s">
        <v>15</v>
      </c>
      <c r="C35" s="64" t="s">
        <v>500</v>
      </c>
      <c r="D35" s="65" t="str">
        <f>VLOOKUP(C35,学校データ!$B$1:$C$55,2,FALSE)</f>
        <v>東濃</v>
      </c>
      <c r="F35" s="55" t="s">
        <v>501</v>
      </c>
      <c r="G35" s="55" t="s">
        <v>22</v>
      </c>
      <c r="H35" s="64" t="s">
        <v>496</v>
      </c>
      <c r="I35" s="65" t="str">
        <f>VLOOKUP(H35,学校データ!$B$1:$C$55,2,FALSE)</f>
        <v>中濃</v>
      </c>
    </row>
    <row r="36" spans="1:19">
      <c r="A36" s="56" t="s">
        <v>408</v>
      </c>
      <c r="B36" s="56" t="s">
        <v>22</v>
      </c>
      <c r="C36" s="64" t="s">
        <v>500</v>
      </c>
      <c r="D36" s="66" t="str">
        <f>VLOOKUP(C36,学校データ!$B$1:$C$55,2,FALSE)</f>
        <v>東濃</v>
      </c>
      <c r="F36" s="56" t="s">
        <v>377</v>
      </c>
      <c r="G36" s="56" t="s">
        <v>22</v>
      </c>
      <c r="H36" s="64" t="s">
        <v>496</v>
      </c>
      <c r="I36" s="66" t="str">
        <f>VLOOKUP(H36,学校データ!$B$1:$C$55,2,FALSE)</f>
        <v>中濃</v>
      </c>
    </row>
    <row r="37" spans="1:19">
      <c r="A37" s="55" t="s">
        <v>412</v>
      </c>
      <c r="B37" s="55" t="s">
        <v>22</v>
      </c>
      <c r="C37" s="64" t="s">
        <v>500</v>
      </c>
      <c r="D37" s="65" t="str">
        <f>VLOOKUP(C37,学校データ!$B$1:$C$55,2,FALSE)</f>
        <v>東濃</v>
      </c>
      <c r="F37" s="55" t="s">
        <v>502</v>
      </c>
      <c r="G37" s="55" t="s">
        <v>15</v>
      </c>
      <c r="H37" s="64" t="s">
        <v>500</v>
      </c>
      <c r="I37" s="65" t="str">
        <f>VLOOKUP(H37,学校データ!$B$1:$C$55,2,FALSE)</f>
        <v>東濃</v>
      </c>
    </row>
    <row r="38" spans="1:19">
      <c r="A38" s="56" t="s">
        <v>414</v>
      </c>
      <c r="B38" s="56" t="s">
        <v>34</v>
      </c>
      <c r="C38" s="64" t="s">
        <v>500</v>
      </c>
      <c r="D38" s="66" t="str">
        <f>VLOOKUP(C38,学校データ!$B$1:$C$55,2,FALSE)</f>
        <v>東濃</v>
      </c>
      <c r="F38" s="56" t="s">
        <v>413</v>
      </c>
      <c r="G38" s="56" t="s">
        <v>34</v>
      </c>
      <c r="H38" s="64" t="s">
        <v>500</v>
      </c>
      <c r="I38" s="66" t="str">
        <f>VLOOKUP(H38,学校データ!$B$1:$C$55,2,FALSE)</f>
        <v>東濃</v>
      </c>
    </row>
    <row r="39" spans="1:19">
      <c r="A39" s="55" t="s">
        <v>410</v>
      </c>
      <c r="B39" s="55" t="s">
        <v>22</v>
      </c>
      <c r="C39" s="64" t="s">
        <v>500</v>
      </c>
      <c r="D39" s="65" t="str">
        <f>VLOOKUP(C39,学校データ!$B$1:$C$55,2,FALSE)</f>
        <v>東濃</v>
      </c>
      <c r="F39" s="55" t="s">
        <v>503</v>
      </c>
      <c r="G39" s="55" t="s">
        <v>15</v>
      </c>
      <c r="H39" s="64" t="s">
        <v>465</v>
      </c>
      <c r="I39" s="65" t="str">
        <f>VLOOKUP(H39,学校データ!$B$1:$C$55,2,FALSE)</f>
        <v>東濃</v>
      </c>
    </row>
    <row r="40" spans="1:19">
      <c r="A40" s="56" t="s">
        <v>504</v>
      </c>
      <c r="B40" s="56" t="s">
        <v>22</v>
      </c>
      <c r="C40" s="64" t="s">
        <v>500</v>
      </c>
      <c r="D40" s="66" t="str">
        <f>VLOOKUP(C40,学校データ!$B$1:$C$55,2,FALSE)</f>
        <v>東濃</v>
      </c>
      <c r="F40" s="56" t="s">
        <v>505</v>
      </c>
      <c r="G40" s="56" t="s">
        <v>22</v>
      </c>
      <c r="H40" s="64" t="s">
        <v>465</v>
      </c>
      <c r="I40" s="66" t="str">
        <f>VLOOKUP(H40,学校データ!$B$1:$C$55,2,FALSE)</f>
        <v>東濃</v>
      </c>
    </row>
    <row r="41" spans="1:19">
      <c r="A41" s="55" t="s">
        <v>506</v>
      </c>
      <c r="B41" s="55" t="s">
        <v>34</v>
      </c>
      <c r="C41" s="64" t="s">
        <v>500</v>
      </c>
      <c r="D41" s="65" t="str">
        <f>VLOOKUP(C41,学校データ!$B$1:$C$55,2,FALSE)</f>
        <v>東濃</v>
      </c>
      <c r="F41" s="55" t="s">
        <v>381</v>
      </c>
      <c r="G41" s="55" t="s">
        <v>22</v>
      </c>
      <c r="H41" s="64" t="s">
        <v>500</v>
      </c>
      <c r="I41" s="65" t="str">
        <f>VLOOKUP(H41,学校データ!$B$1:$C$55,2,FALSE)</f>
        <v>東濃</v>
      </c>
    </row>
    <row r="42" spans="1:19">
      <c r="A42" s="59" t="s">
        <v>406</v>
      </c>
      <c r="B42" s="59" t="s">
        <v>34</v>
      </c>
      <c r="C42" s="64" t="s">
        <v>500</v>
      </c>
      <c r="D42" s="67" t="str">
        <f>VLOOKUP(C42,学校データ!$B$1:$C$55,2,FALSE)</f>
        <v>東濃</v>
      </c>
      <c r="F42" s="59" t="s">
        <v>507</v>
      </c>
      <c r="G42" s="59" t="s">
        <v>34</v>
      </c>
      <c r="H42" s="64" t="s">
        <v>500</v>
      </c>
      <c r="I42" s="67" t="str">
        <f>VLOOKUP(H42,学校データ!$B$1:$C$55,2,FALSE)</f>
        <v>東濃</v>
      </c>
    </row>
  </sheetData>
  <mergeCells count="32">
    <mergeCell ref="M3:M4"/>
    <mergeCell ref="N3:N4"/>
    <mergeCell ref="M5:M6"/>
    <mergeCell ref="N5:N6"/>
    <mergeCell ref="M7:M8"/>
    <mergeCell ref="M11:M12"/>
    <mergeCell ref="M13:M14"/>
    <mergeCell ref="M15:M16"/>
    <mergeCell ref="M17:M18"/>
    <mergeCell ref="N7:N8"/>
    <mergeCell ref="N9:N10"/>
    <mergeCell ref="N11:N12"/>
    <mergeCell ref="N13:N14"/>
    <mergeCell ref="N15:N16"/>
    <mergeCell ref="N17:N18"/>
    <mergeCell ref="M9:M10"/>
    <mergeCell ref="R3:R4"/>
    <mergeCell ref="S3:S4"/>
    <mergeCell ref="R5:R6"/>
    <mergeCell ref="R7:R8"/>
    <mergeCell ref="R9:R10"/>
    <mergeCell ref="R13:R14"/>
    <mergeCell ref="R15:R16"/>
    <mergeCell ref="R17:R18"/>
    <mergeCell ref="S5:S6"/>
    <mergeCell ref="S7:S8"/>
    <mergeCell ref="S9:S10"/>
    <mergeCell ref="S11:S12"/>
    <mergeCell ref="S13:S14"/>
    <mergeCell ref="S15:S16"/>
    <mergeCell ref="S17:S18"/>
    <mergeCell ref="R11:R12"/>
  </mergeCells>
  <phoneticPr fontId="25"/>
  <pageMargins left="0.75" right="0.75" top="1" bottom="1" header="0.51111111111111107" footer="0.51111111111111107"/>
  <pageSetup paperSize="9" scale="82" firstPageNumber="42949631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D1" sqref="D1"/>
    </sheetView>
  </sheetViews>
  <sheetFormatPr defaultRowHeight="13.5"/>
  <sheetData>
    <row r="1" spans="1:3">
      <c r="A1" t="s">
        <v>508</v>
      </c>
      <c r="B1" t="s">
        <v>340</v>
      </c>
      <c r="C1" t="s">
        <v>46</v>
      </c>
    </row>
    <row r="2" spans="1:3">
      <c r="A2">
        <v>1</v>
      </c>
      <c r="B2" t="s">
        <v>60</v>
      </c>
      <c r="C2" t="s">
        <v>453</v>
      </c>
    </row>
    <row r="3" spans="1:3">
      <c r="A3">
        <v>2</v>
      </c>
      <c r="B3" t="s">
        <v>81</v>
      </c>
      <c r="C3" t="s">
        <v>453</v>
      </c>
    </row>
    <row r="4" spans="1:3">
      <c r="A4">
        <v>3</v>
      </c>
      <c r="B4" t="s">
        <v>88</v>
      </c>
      <c r="C4" t="s">
        <v>453</v>
      </c>
    </row>
    <row r="5" spans="1:3">
      <c r="A5">
        <v>4</v>
      </c>
      <c r="B5" t="s">
        <v>509</v>
      </c>
      <c r="C5" t="s">
        <v>453</v>
      </c>
    </row>
    <row r="6" spans="1:3">
      <c r="A6">
        <v>5</v>
      </c>
      <c r="B6" t="s">
        <v>510</v>
      </c>
      <c r="C6" t="s">
        <v>453</v>
      </c>
    </row>
    <row r="7" spans="1:3">
      <c r="A7">
        <v>6</v>
      </c>
      <c r="B7" t="s">
        <v>511</v>
      </c>
      <c r="C7" t="s">
        <v>453</v>
      </c>
    </row>
    <row r="8" spans="1:3">
      <c r="A8">
        <v>7</v>
      </c>
      <c r="B8" t="s">
        <v>512</v>
      </c>
      <c r="C8" t="s">
        <v>453</v>
      </c>
    </row>
    <row r="9" spans="1:3">
      <c r="A9">
        <v>8</v>
      </c>
      <c r="B9" t="s">
        <v>74</v>
      </c>
      <c r="C9" t="s">
        <v>453</v>
      </c>
    </row>
    <row r="10" spans="1:3">
      <c r="A10">
        <v>9</v>
      </c>
      <c r="B10" t="s">
        <v>513</v>
      </c>
      <c r="C10" t="s">
        <v>453</v>
      </c>
    </row>
    <row r="11" spans="1:3">
      <c r="A11">
        <v>10</v>
      </c>
      <c r="B11" t="s">
        <v>514</v>
      </c>
      <c r="C11" t="s">
        <v>453</v>
      </c>
    </row>
    <row r="12" spans="1:3">
      <c r="A12">
        <v>11</v>
      </c>
      <c r="B12" t="s">
        <v>515</v>
      </c>
      <c r="C12" t="s">
        <v>453</v>
      </c>
    </row>
    <row r="13" spans="1:3">
      <c r="A13">
        <v>12</v>
      </c>
      <c r="B13" t="s">
        <v>95</v>
      </c>
      <c r="C13" t="s">
        <v>453</v>
      </c>
    </row>
    <row r="14" spans="1:3">
      <c r="A14">
        <v>13</v>
      </c>
      <c r="B14" t="s">
        <v>516</v>
      </c>
      <c r="C14" t="s">
        <v>453</v>
      </c>
    </row>
    <row r="15" spans="1:3">
      <c r="A15">
        <v>14</v>
      </c>
      <c r="B15" t="s">
        <v>222</v>
      </c>
      <c r="C15" t="s">
        <v>453</v>
      </c>
    </row>
    <row r="16" spans="1:3">
      <c r="A16">
        <v>15</v>
      </c>
      <c r="B16" t="s">
        <v>517</v>
      </c>
      <c r="C16" t="s">
        <v>453</v>
      </c>
    </row>
    <row r="17" spans="1:3">
      <c r="A17">
        <v>16</v>
      </c>
      <c r="B17" t="s">
        <v>518</v>
      </c>
      <c r="C17" t="s">
        <v>453</v>
      </c>
    </row>
    <row r="18" spans="1:3">
      <c r="A18">
        <v>17</v>
      </c>
      <c r="B18" t="s">
        <v>519</v>
      </c>
      <c r="C18" t="s">
        <v>453</v>
      </c>
    </row>
    <row r="19" spans="1:3">
      <c r="A19">
        <v>18</v>
      </c>
      <c r="B19" t="s">
        <v>520</v>
      </c>
      <c r="C19" t="s">
        <v>453</v>
      </c>
    </row>
    <row r="20" spans="1:3">
      <c r="A20">
        <v>19</v>
      </c>
      <c r="B20" t="s">
        <v>521</v>
      </c>
      <c r="C20" t="s">
        <v>522</v>
      </c>
    </row>
    <row r="21" spans="1:3">
      <c r="A21">
        <v>20</v>
      </c>
      <c r="B21" t="s">
        <v>523</v>
      </c>
      <c r="C21" t="s">
        <v>522</v>
      </c>
    </row>
    <row r="22" spans="1:3">
      <c r="A22">
        <v>21</v>
      </c>
      <c r="B22" t="s">
        <v>524</v>
      </c>
      <c r="C22" t="s">
        <v>522</v>
      </c>
    </row>
    <row r="23" spans="1:3">
      <c r="A23">
        <v>22</v>
      </c>
      <c r="B23" t="s">
        <v>525</v>
      </c>
      <c r="C23" t="s">
        <v>522</v>
      </c>
    </row>
    <row r="24" spans="1:3">
      <c r="A24">
        <v>23</v>
      </c>
      <c r="B24" t="s">
        <v>526</v>
      </c>
      <c r="C24" t="s">
        <v>522</v>
      </c>
    </row>
    <row r="25" spans="1:3">
      <c r="A25">
        <v>24</v>
      </c>
      <c r="B25" t="s">
        <v>527</v>
      </c>
      <c r="C25" t="s">
        <v>522</v>
      </c>
    </row>
    <row r="26" spans="1:3">
      <c r="A26">
        <v>25</v>
      </c>
      <c r="B26" t="s">
        <v>528</v>
      </c>
      <c r="C26" t="s">
        <v>522</v>
      </c>
    </row>
    <row r="27" spans="1:3">
      <c r="A27">
        <v>26</v>
      </c>
      <c r="B27" t="s">
        <v>529</v>
      </c>
      <c r="C27" t="s">
        <v>530</v>
      </c>
    </row>
    <row r="28" spans="1:3">
      <c r="A28">
        <v>27</v>
      </c>
      <c r="B28" t="s">
        <v>531</v>
      </c>
      <c r="C28" t="s">
        <v>530</v>
      </c>
    </row>
    <row r="29" spans="1:3">
      <c r="A29">
        <v>28</v>
      </c>
      <c r="B29" t="s">
        <v>532</v>
      </c>
      <c r="C29" t="s">
        <v>530</v>
      </c>
    </row>
    <row r="30" spans="1:3">
      <c r="A30">
        <v>29</v>
      </c>
      <c r="B30" t="s">
        <v>533</v>
      </c>
      <c r="C30" t="s">
        <v>530</v>
      </c>
    </row>
    <row r="31" spans="1:3">
      <c r="A31">
        <v>30</v>
      </c>
      <c r="B31" t="s">
        <v>137</v>
      </c>
      <c r="C31" t="s">
        <v>530</v>
      </c>
    </row>
    <row r="32" spans="1:3">
      <c r="A32">
        <v>31</v>
      </c>
      <c r="B32" t="s">
        <v>534</v>
      </c>
      <c r="C32" t="s">
        <v>530</v>
      </c>
    </row>
    <row r="33" spans="1:3">
      <c r="A33">
        <v>32</v>
      </c>
      <c r="B33" t="s">
        <v>535</v>
      </c>
      <c r="C33" t="s">
        <v>530</v>
      </c>
    </row>
    <row r="34" spans="1:3">
      <c r="A34">
        <v>33</v>
      </c>
      <c r="B34" t="s">
        <v>536</v>
      </c>
      <c r="C34" t="s">
        <v>530</v>
      </c>
    </row>
    <row r="35" spans="1:3">
      <c r="A35">
        <v>34</v>
      </c>
      <c r="B35" t="s">
        <v>537</v>
      </c>
      <c r="C35" t="s">
        <v>530</v>
      </c>
    </row>
    <row r="36" spans="1:3">
      <c r="A36">
        <v>35</v>
      </c>
      <c r="B36" t="s">
        <v>538</v>
      </c>
      <c r="C36" t="s">
        <v>530</v>
      </c>
    </row>
    <row r="37" spans="1:3">
      <c r="A37">
        <v>36</v>
      </c>
      <c r="B37" t="s">
        <v>539</v>
      </c>
      <c r="C37" t="s">
        <v>530</v>
      </c>
    </row>
    <row r="38" spans="1:3">
      <c r="A38">
        <v>37</v>
      </c>
      <c r="B38" t="s">
        <v>540</v>
      </c>
      <c r="C38" t="s">
        <v>530</v>
      </c>
    </row>
    <row r="39" spans="1:3">
      <c r="A39">
        <v>38</v>
      </c>
      <c r="B39" t="s">
        <v>123</v>
      </c>
      <c r="C39" t="s">
        <v>530</v>
      </c>
    </row>
    <row r="40" spans="1:3">
      <c r="A40">
        <v>39</v>
      </c>
      <c r="B40" t="s">
        <v>541</v>
      </c>
      <c r="C40" t="s">
        <v>530</v>
      </c>
    </row>
    <row r="41" spans="1:3">
      <c r="A41">
        <v>40</v>
      </c>
      <c r="B41" t="s">
        <v>177</v>
      </c>
      <c r="C41" t="s">
        <v>542</v>
      </c>
    </row>
    <row r="42" spans="1:3">
      <c r="A42">
        <v>41</v>
      </c>
      <c r="B42" t="s">
        <v>543</v>
      </c>
      <c r="C42" t="s">
        <v>542</v>
      </c>
    </row>
    <row r="43" spans="1:3">
      <c r="A43">
        <v>42</v>
      </c>
      <c r="B43" t="s">
        <v>544</v>
      </c>
      <c r="C43" t="s">
        <v>542</v>
      </c>
    </row>
    <row r="44" spans="1:3">
      <c r="A44">
        <v>43</v>
      </c>
      <c r="B44" t="s">
        <v>545</v>
      </c>
      <c r="C44" t="s">
        <v>542</v>
      </c>
    </row>
    <row r="45" spans="1:3">
      <c r="A45">
        <v>44</v>
      </c>
      <c r="B45" t="s">
        <v>546</v>
      </c>
      <c r="C45" t="s">
        <v>542</v>
      </c>
    </row>
    <row r="46" spans="1:3">
      <c r="A46">
        <v>45</v>
      </c>
      <c r="B46" t="s">
        <v>385</v>
      </c>
      <c r="C46" t="s">
        <v>542</v>
      </c>
    </row>
    <row r="47" spans="1:3">
      <c r="A47">
        <v>46</v>
      </c>
      <c r="B47" t="s">
        <v>547</v>
      </c>
      <c r="C47" t="s">
        <v>542</v>
      </c>
    </row>
    <row r="48" spans="1:3">
      <c r="A48">
        <v>47</v>
      </c>
      <c r="B48" t="s">
        <v>548</v>
      </c>
      <c r="C48" t="s">
        <v>542</v>
      </c>
    </row>
    <row r="49" spans="1:3">
      <c r="A49">
        <v>48</v>
      </c>
      <c r="B49" t="s">
        <v>549</v>
      </c>
      <c r="C49" t="s">
        <v>542</v>
      </c>
    </row>
    <row r="50" spans="1:3">
      <c r="A50">
        <v>49</v>
      </c>
      <c r="B50" t="s">
        <v>550</v>
      </c>
      <c r="C50" t="s">
        <v>542</v>
      </c>
    </row>
    <row r="51" spans="1:3">
      <c r="A51">
        <v>50</v>
      </c>
      <c r="B51" t="s">
        <v>551</v>
      </c>
      <c r="C51" t="s">
        <v>542</v>
      </c>
    </row>
    <row r="52" spans="1:3">
      <c r="A52">
        <v>51</v>
      </c>
      <c r="B52" t="s">
        <v>552</v>
      </c>
      <c r="C52" t="s">
        <v>542</v>
      </c>
    </row>
    <row r="53" spans="1:3">
      <c r="A53">
        <v>52</v>
      </c>
      <c r="B53" t="s">
        <v>553</v>
      </c>
      <c r="C53" t="s">
        <v>542</v>
      </c>
    </row>
    <row r="54" spans="1:3">
      <c r="A54">
        <v>53</v>
      </c>
      <c r="B54" t="s">
        <v>554</v>
      </c>
      <c r="C54" t="s">
        <v>453</v>
      </c>
    </row>
    <row r="55" spans="1:3">
      <c r="A55">
        <v>54</v>
      </c>
      <c r="B55" t="s">
        <v>555</v>
      </c>
      <c r="C55" t="s">
        <v>453</v>
      </c>
    </row>
  </sheetData>
  <phoneticPr fontId="2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opLeftCell="F1" workbookViewId="0">
      <selection activeCell="F1" sqref="F1"/>
    </sheetView>
  </sheetViews>
  <sheetFormatPr defaultRowHeight="13.5"/>
  <cols>
    <col min="1" max="1" width="3" customWidth="1"/>
    <col min="2" max="2" width="10.625" customWidth="1"/>
    <col min="3" max="3" width="6.625" customWidth="1"/>
    <col min="4" max="4" width="3" customWidth="1"/>
    <col min="5" max="5" width="10.625" customWidth="1"/>
    <col min="6" max="6" width="6.625" customWidth="1"/>
    <col min="7" max="7" width="2.75" customWidth="1"/>
    <col min="8" max="8" width="12.625" customWidth="1"/>
    <col min="9" max="9" width="2.875" customWidth="1"/>
    <col min="10" max="10" width="12.625" customWidth="1"/>
    <col min="11" max="11" width="2.75" customWidth="1"/>
    <col min="12" max="12" width="12.625" customWidth="1"/>
    <col min="13" max="13" width="2.375" customWidth="1"/>
    <col min="14" max="14" width="12.625" customWidth="1"/>
    <col min="15" max="15" width="6.25" customWidth="1"/>
    <col min="16" max="16" width="3.5" bestFit="1" customWidth="1"/>
    <col min="17" max="17" width="10.75" customWidth="1"/>
    <col min="18" max="18" width="3.875" customWidth="1"/>
    <col min="19" max="19" width="10.75" customWidth="1"/>
    <col min="20" max="20" width="5.25" customWidth="1"/>
    <col min="22" max="22" width="3.75" customWidth="1"/>
    <col min="23" max="23" width="3.625" customWidth="1"/>
    <col min="24" max="24" width="10.75" customWidth="1"/>
    <col min="25" max="25" width="4.125" customWidth="1"/>
    <col min="26" max="26" width="10.75" customWidth="1"/>
    <col min="27" max="27" width="4.25" customWidth="1"/>
  </cols>
  <sheetData>
    <row r="1" spans="1:28">
      <c r="B1" t="s">
        <v>5</v>
      </c>
      <c r="E1" t="s">
        <v>6</v>
      </c>
      <c r="H1" t="s">
        <v>7</v>
      </c>
      <c r="L1" t="s">
        <v>8</v>
      </c>
      <c r="Q1" t="s">
        <v>9</v>
      </c>
      <c r="X1" t="s">
        <v>10</v>
      </c>
    </row>
    <row r="3" spans="1:28">
      <c r="A3" s="23">
        <v>20</v>
      </c>
      <c r="B3" s="29" t="str">
        <f>団体名簿!C4</f>
        <v>県岐阜商</v>
      </c>
      <c r="C3" s="30" t="str">
        <f>VLOOKUP(B3,学校データ!$B$2:$C$55,2,FALSE)</f>
        <v>岐阜</v>
      </c>
      <c r="D3" s="23">
        <v>1</v>
      </c>
      <c r="E3" s="29" t="str">
        <f>団体名簿!C28</f>
        <v>県岐阜商</v>
      </c>
      <c r="F3" s="30" t="str">
        <f>VLOOKUP(E3,学校データ!$B$2:$C$55,2,FALSE)</f>
        <v>岐阜</v>
      </c>
      <c r="G3" s="23">
        <v>21</v>
      </c>
      <c r="H3" s="31" t="str">
        <f>男子S[[#This Row],[選手氏名]]</f>
        <v>山田　稜真</v>
      </c>
      <c r="I3" s="31" t="str">
        <f>男子S[[#This Row],[学年]]</f>
        <v>①</v>
      </c>
      <c r="J3" s="31" t="str">
        <f>男子S[[#This Row],[学校名]]</f>
        <v>県岐阜商</v>
      </c>
      <c r="K3" s="118">
        <v>12</v>
      </c>
      <c r="L3" s="31" t="str">
        <f>女子S[[#This Row],[選手氏名]]</f>
        <v>木股　弥子</v>
      </c>
      <c r="M3" s="31" t="str">
        <f>女子S[[#This Row],[学年]]</f>
        <v>②</v>
      </c>
      <c r="N3" s="31" t="str">
        <f>女子S[[#This Row],[学校名]]</f>
        <v>加納</v>
      </c>
      <c r="O3" s="27"/>
      <c r="P3" s="117">
        <v>18</v>
      </c>
      <c r="Q3" s="116" t="str">
        <f>H36</f>
        <v>長縄　達也</v>
      </c>
      <c r="R3" s="116" t="str">
        <f>I36</f>
        <v>③</v>
      </c>
      <c r="S3" s="116" t="str">
        <f>H37</f>
        <v>小瀬喜代治</v>
      </c>
      <c r="T3" s="116" t="str">
        <f>I37</f>
        <v>①</v>
      </c>
      <c r="U3" s="116" t="str">
        <f>J36</f>
        <v>県岐阜商</v>
      </c>
      <c r="W3" s="117">
        <v>7</v>
      </c>
      <c r="X3" s="116" t="str">
        <f>L36</f>
        <v>横山　優莉</v>
      </c>
      <c r="Y3" s="116" t="str">
        <f>M36</f>
        <v>③</v>
      </c>
      <c r="Z3" s="116" t="str">
        <f>L37</f>
        <v>平光　更彩</v>
      </c>
      <c r="AA3" s="116" t="str">
        <f>M37</f>
        <v>②</v>
      </c>
      <c r="AB3" s="116" t="str">
        <f>N36</f>
        <v>岐阜北</v>
      </c>
    </row>
    <row r="4" spans="1:28">
      <c r="A4" s="23">
        <v>11</v>
      </c>
      <c r="B4" s="29" t="str">
        <f>団体名簿!C5</f>
        <v>岐阜</v>
      </c>
      <c r="C4" s="30" t="str">
        <f>VLOOKUP(B4,学校データ!$B$2:$C$55,2,FALSE)</f>
        <v>岐阜</v>
      </c>
      <c r="D4" s="23">
        <v>20</v>
      </c>
      <c r="E4" s="29" t="str">
        <f>団体名簿!C29</f>
        <v>加納</v>
      </c>
      <c r="F4" s="30" t="str">
        <f>VLOOKUP(E4,学校データ!$B$2:$C$55,2,FALSE)</f>
        <v>岐阜</v>
      </c>
      <c r="G4" s="23">
        <v>5</v>
      </c>
      <c r="H4" s="31" t="str">
        <f>男子S[[#This Row],[選手氏名]]</f>
        <v>廣瀬  　仲</v>
      </c>
      <c r="I4" s="31" t="str">
        <f>男子S[[#This Row],[学年]]</f>
        <v>③</v>
      </c>
      <c r="J4" s="31" t="str">
        <f>男子S[[#This Row],[学校名]]</f>
        <v>県岐阜商</v>
      </c>
      <c r="K4" s="118">
        <v>5</v>
      </c>
      <c r="L4" s="31" t="str">
        <f>女子S[[#This Row],[選手氏名]]</f>
        <v>村山　瑚都</v>
      </c>
      <c r="M4" s="31" t="str">
        <f>女子S[[#This Row],[学年]]</f>
        <v>③</v>
      </c>
      <c r="N4" s="31" t="str">
        <f>女子S[[#This Row],[学校名]]</f>
        <v>県岐阜商</v>
      </c>
      <c r="O4" s="27"/>
      <c r="P4" s="117">
        <v>7</v>
      </c>
      <c r="Q4" s="116" t="str">
        <f>H38</f>
        <v>深尾　風月</v>
      </c>
      <c r="R4" s="116" t="str">
        <f>I38</f>
        <v>②</v>
      </c>
      <c r="S4" s="116" t="str">
        <f>H39</f>
        <v>富成　弘貴</v>
      </c>
      <c r="T4" s="116" t="str">
        <f>I39</f>
        <v>③</v>
      </c>
      <c r="U4" s="116" t="str">
        <f>J38</f>
        <v>県岐阜商</v>
      </c>
      <c r="W4" s="117">
        <v>16</v>
      </c>
      <c r="X4" s="116" t="str">
        <f>L38</f>
        <v>常冨　愛菜</v>
      </c>
      <c r="Y4" s="116" t="str">
        <f>M38</f>
        <v>③</v>
      </c>
      <c r="Z4" s="116" t="str">
        <f>L39</f>
        <v>岡部　芹那</v>
      </c>
      <c r="AA4" s="116" t="str">
        <f>M39</f>
        <v>③</v>
      </c>
      <c r="AB4" s="116" t="str">
        <f>N38</f>
        <v>各務原</v>
      </c>
    </row>
    <row r="5" spans="1:28">
      <c r="A5" s="23">
        <v>2</v>
      </c>
      <c r="B5" s="29" t="str">
        <f>団体名簿!C6</f>
        <v>岐阜高専</v>
      </c>
      <c r="C5" s="30" t="str">
        <f>VLOOKUP(B5,学校データ!$B$2:$C$55,2,FALSE)</f>
        <v>岐阜</v>
      </c>
      <c r="D5" s="23">
        <v>15</v>
      </c>
      <c r="E5" s="29" t="str">
        <f>団体名簿!C30</f>
        <v>岐阜北</v>
      </c>
      <c r="F5" s="30" t="str">
        <f>VLOOKUP(E5,学校データ!$B$2:$C$55,2,FALSE)</f>
        <v>岐阜</v>
      </c>
      <c r="G5" s="23">
        <v>31</v>
      </c>
      <c r="H5" s="31" t="str">
        <f>男子S[[#This Row],[選手氏名]]</f>
        <v>清野　皓貴</v>
      </c>
      <c r="I5" s="31" t="str">
        <f>男子S[[#This Row],[学年]]</f>
        <v>②</v>
      </c>
      <c r="J5" s="31" t="str">
        <f>男子S[[#This Row],[学校名]]</f>
        <v>県岐阜商</v>
      </c>
      <c r="K5" s="118">
        <v>18</v>
      </c>
      <c r="L5" s="31" t="str">
        <f>女子S[[#This Row],[選手氏名]]</f>
        <v>今井　心音</v>
      </c>
      <c r="M5" s="31" t="str">
        <f>女子S[[#This Row],[学年]]</f>
        <v>③</v>
      </c>
      <c r="N5" s="31" t="str">
        <f>女子S[[#This Row],[学校名]]</f>
        <v>県岐阜商</v>
      </c>
      <c r="O5" s="27"/>
      <c r="P5" s="117">
        <v>3</v>
      </c>
      <c r="Q5" s="116" t="str">
        <f>H40</f>
        <v>山口　雄大</v>
      </c>
      <c r="R5" s="116" t="str">
        <f>I40</f>
        <v>①</v>
      </c>
      <c r="S5" s="116" t="str">
        <f>H41</f>
        <v>青山　拓矢</v>
      </c>
      <c r="T5" s="116" t="str">
        <f>I41</f>
        <v>①</v>
      </c>
      <c r="U5" s="116" t="str">
        <f>J40</f>
        <v>県岐阜商</v>
      </c>
      <c r="W5" s="117">
        <v>8</v>
      </c>
      <c r="X5" s="116" t="str">
        <f>L40</f>
        <v>今井　心音</v>
      </c>
      <c r="Y5" s="116" t="str">
        <f>M40</f>
        <v>③</v>
      </c>
      <c r="Z5" s="116" t="str">
        <f>L41</f>
        <v>廣瀬菜々音</v>
      </c>
      <c r="AA5" s="116" t="str">
        <f>M41</f>
        <v>②</v>
      </c>
      <c r="AB5" s="116" t="str">
        <f>N40</f>
        <v>県岐阜商</v>
      </c>
    </row>
    <row r="6" spans="1:28">
      <c r="A6" s="23">
        <v>14</v>
      </c>
      <c r="B6" s="29" t="str">
        <f>団体名簿!C7</f>
        <v>各務原</v>
      </c>
      <c r="C6" s="30" t="str">
        <f>VLOOKUP(B6,学校データ!$B$2:$C$55,2,FALSE)</f>
        <v>岐阜</v>
      </c>
      <c r="D6" s="23">
        <v>13</v>
      </c>
      <c r="E6" s="29" t="str">
        <f>団体名簿!C31</f>
        <v>岐阜</v>
      </c>
      <c r="F6" s="30" t="str">
        <f>VLOOKUP(E6,学校データ!$B$2:$C$55,2,FALSE)</f>
        <v>岐阜</v>
      </c>
      <c r="G6" s="23">
        <v>27</v>
      </c>
      <c r="H6" s="31" t="str">
        <f>男子S[[#This Row],[選手氏名]]</f>
        <v>長縄　達也</v>
      </c>
      <c r="I6" s="31" t="str">
        <f>男子S[[#This Row],[学年]]</f>
        <v>③</v>
      </c>
      <c r="J6" s="31" t="str">
        <f>男子S[[#This Row],[学校名]]</f>
        <v>県岐阜商</v>
      </c>
      <c r="K6" s="118">
        <v>4</v>
      </c>
      <c r="L6" s="31" t="str">
        <f>女子S[[#This Row],[選手氏名]]</f>
        <v>亀山　紗希</v>
      </c>
      <c r="M6" s="31" t="str">
        <f>女子S[[#This Row],[学年]]</f>
        <v>②</v>
      </c>
      <c r="N6" s="31" t="str">
        <f>女子S[[#This Row],[学校名]]</f>
        <v>加納</v>
      </c>
      <c r="O6" s="27"/>
      <c r="P6" s="117">
        <v>20</v>
      </c>
      <c r="Q6" s="116" t="str">
        <f>H42</f>
        <v>安田　大剛</v>
      </c>
      <c r="R6" s="116" t="str">
        <f>I42</f>
        <v>②</v>
      </c>
      <c r="S6" s="116" t="str">
        <f>H43</f>
        <v>山田　稜真</v>
      </c>
      <c r="T6" s="116" t="str">
        <f>I43</f>
        <v>①</v>
      </c>
      <c r="U6" s="116" t="str">
        <f>J42</f>
        <v>県岐阜商</v>
      </c>
      <c r="W6" s="117">
        <v>21</v>
      </c>
      <c r="X6" s="116" t="str">
        <f>L42</f>
        <v>亀山　紗希</v>
      </c>
      <c r="Y6" s="116" t="str">
        <f>M42</f>
        <v>②</v>
      </c>
      <c r="Z6" s="116" t="str">
        <f>L43</f>
        <v>古田　暖乃</v>
      </c>
      <c r="AA6" s="116" t="str">
        <f>M43</f>
        <v>③</v>
      </c>
      <c r="AB6" s="116" t="str">
        <f>N42</f>
        <v>加納</v>
      </c>
    </row>
    <row r="7" spans="1:28">
      <c r="A7" s="23">
        <v>9</v>
      </c>
      <c r="B7" s="29" t="str">
        <f>団体名簿!C8</f>
        <v>岐阜北</v>
      </c>
      <c r="C7" s="30" t="str">
        <f>VLOOKUP(B7,学校データ!$B$2:$C$55,2,FALSE)</f>
        <v>岐阜</v>
      </c>
      <c r="D7" s="23">
        <v>2</v>
      </c>
      <c r="E7" s="29" t="str">
        <f>団体名簿!C32</f>
        <v>各務原</v>
      </c>
      <c r="F7" s="30" t="str">
        <f>VLOOKUP(E7,学校データ!$B$2:$C$55,2,FALSE)</f>
        <v>岐阜</v>
      </c>
      <c r="G7" s="23">
        <v>18</v>
      </c>
      <c r="H7" s="31" t="str">
        <f>男子S[[#This Row],[選手氏名]]</f>
        <v>安田　大剛</v>
      </c>
      <c r="I7" s="31" t="str">
        <f>男子S[[#This Row],[学年]]</f>
        <v>②</v>
      </c>
      <c r="J7" s="31" t="str">
        <f>男子S[[#This Row],[学校名]]</f>
        <v>県岐阜商</v>
      </c>
      <c r="K7" s="118">
        <v>22</v>
      </c>
      <c r="L7" s="31" t="str">
        <f>女子S[[#This Row],[選手氏名]]</f>
        <v>常冨　愛菜</v>
      </c>
      <c r="M7" s="31" t="str">
        <f>女子S[[#This Row],[学年]]</f>
        <v>③</v>
      </c>
      <c r="N7" s="31" t="str">
        <f>女子S[[#This Row],[学校名]]</f>
        <v>各務原</v>
      </c>
      <c r="O7" s="27"/>
      <c r="P7" s="117">
        <v>22</v>
      </c>
      <c r="Q7" s="116" t="str">
        <f>H44</f>
        <v>杉田　健心</v>
      </c>
      <c r="R7" s="116" t="str">
        <f>I44</f>
        <v>②</v>
      </c>
      <c r="S7" s="116" t="str">
        <f>H45</f>
        <v>鈴木　啓太</v>
      </c>
      <c r="T7" s="116" t="str">
        <f>I45</f>
        <v>②</v>
      </c>
      <c r="U7" s="116" t="str">
        <f>J44</f>
        <v>岐阜北</v>
      </c>
      <c r="W7" s="117">
        <v>5</v>
      </c>
      <c r="X7" s="116" t="str">
        <f>L44</f>
        <v>岸本　采那</v>
      </c>
      <c r="Y7" s="116" t="str">
        <f>M44</f>
        <v>③</v>
      </c>
      <c r="Z7" s="116" t="str">
        <f>L45</f>
        <v>伊藤　沙彩</v>
      </c>
      <c r="AA7" s="116" t="str">
        <f>M45</f>
        <v>③</v>
      </c>
      <c r="AB7" s="116" t="str">
        <f>N44</f>
        <v>岐阜</v>
      </c>
    </row>
    <row r="8" spans="1:28">
      <c r="A8" s="23">
        <v>16</v>
      </c>
      <c r="B8" s="29" t="str">
        <f>団体名簿!C9</f>
        <v>加納</v>
      </c>
      <c r="C8" s="30" t="str">
        <f>VLOOKUP(B8,学校データ!$B$2:$C$55,2,FALSE)</f>
        <v>岐阜</v>
      </c>
      <c r="D8" s="23">
        <v>5</v>
      </c>
      <c r="E8" s="29" t="str">
        <f>団体名簿!C33</f>
        <v>岐阜東</v>
      </c>
      <c r="F8" s="30" t="str">
        <f>VLOOKUP(E8,学校データ!$B$2:$C$55,2,FALSE)</f>
        <v>岐阜</v>
      </c>
      <c r="G8" s="23">
        <v>13</v>
      </c>
      <c r="H8" s="31" t="str">
        <f>男子S[[#This Row],[選手氏名]]</f>
        <v>丹羽　駿介</v>
      </c>
      <c r="I8" s="31" t="str">
        <f>男子S[[#This Row],[学年]]</f>
        <v>③</v>
      </c>
      <c r="J8" s="31" t="str">
        <f>男子S[[#This Row],[学校名]]</f>
        <v>岐阜</v>
      </c>
      <c r="K8" s="118">
        <v>13</v>
      </c>
      <c r="L8" s="31" t="str">
        <f>女子S[[#This Row],[選手氏名]]</f>
        <v>片岡　新菜</v>
      </c>
      <c r="M8" s="31" t="str">
        <f>女子S[[#This Row],[学年]]</f>
        <v>③</v>
      </c>
      <c r="N8" s="31" t="str">
        <f>女子S[[#This Row],[学校名]]</f>
        <v>岐阜東</v>
      </c>
      <c r="O8" s="27"/>
      <c r="P8" s="117">
        <v>8</v>
      </c>
      <c r="Q8" s="116" t="str">
        <f>H46</f>
        <v>丹羽　駿介</v>
      </c>
      <c r="R8" s="116" t="str">
        <f>I46</f>
        <v>③</v>
      </c>
      <c r="S8" s="116" t="str">
        <f>H47</f>
        <v>村田　佑太</v>
      </c>
      <c r="T8" s="116" t="str">
        <f>I47</f>
        <v>①</v>
      </c>
      <c r="U8" s="116" t="str">
        <f>J46</f>
        <v>岐阜</v>
      </c>
      <c r="W8" s="117">
        <v>14</v>
      </c>
      <c r="X8" s="116" t="str">
        <f>L46</f>
        <v>土屋　裕加</v>
      </c>
      <c r="Y8" s="116" t="str">
        <f>M46</f>
        <v>③</v>
      </c>
      <c r="Z8" s="116" t="str">
        <f>L47</f>
        <v>糀矢　みう</v>
      </c>
      <c r="AA8" s="116" t="str">
        <f>M47</f>
        <v>③</v>
      </c>
      <c r="AB8" s="116" t="str">
        <f>N46</f>
        <v>岐阜</v>
      </c>
    </row>
    <row r="9" spans="1:28">
      <c r="A9" s="23">
        <v>4</v>
      </c>
      <c r="B9" s="29" t="str">
        <f>団体名簿!C10</f>
        <v>岐阜工</v>
      </c>
      <c r="C9" s="30" t="str">
        <f>VLOOKUP(B9,学校データ!$B$2:$C$55,2,FALSE)</f>
        <v>岐阜</v>
      </c>
      <c r="D9" s="23">
        <v>9</v>
      </c>
      <c r="E9" s="29" t="str">
        <f>団体名簿!C34</f>
        <v>聖マリア</v>
      </c>
      <c r="F9" s="30" t="str">
        <f>VLOOKUP(E9,学校データ!$B$2:$C$55,2,FALSE)</f>
        <v>岐阜</v>
      </c>
      <c r="G9" s="23">
        <v>3</v>
      </c>
      <c r="H9" s="31" t="str">
        <f>男子S[[#This Row],[選手氏名]]</f>
        <v>青山　拓矢</v>
      </c>
      <c r="I9" s="31" t="str">
        <f>男子S[[#This Row],[学年]]</f>
        <v>①</v>
      </c>
      <c r="J9" s="31" t="str">
        <f>男子S[[#This Row],[学校名]]</f>
        <v>県岐阜商</v>
      </c>
      <c r="K9" s="118">
        <v>20</v>
      </c>
      <c r="L9" s="31" t="str">
        <f>女子S[[#This Row],[選手氏名]]</f>
        <v>岩田　侑芽</v>
      </c>
      <c r="M9" s="31" t="str">
        <f>女子S[[#This Row],[学年]]</f>
        <v>①</v>
      </c>
      <c r="N9" s="31" t="str">
        <f>女子S[[#This Row],[学校名]]</f>
        <v>県岐阜商</v>
      </c>
      <c r="O9" s="27"/>
      <c r="P9" s="117">
        <v>4</v>
      </c>
      <c r="Q9" s="116" t="str">
        <f>H48</f>
        <v>山村　恵史</v>
      </c>
      <c r="R9" s="116" t="str">
        <f>I48</f>
        <v>①</v>
      </c>
      <c r="S9" s="116" t="str">
        <f>H49</f>
        <v>森岡　律葵</v>
      </c>
      <c r="T9" s="116" t="str">
        <f>I49</f>
        <v>③</v>
      </c>
      <c r="U9" s="116" t="str">
        <f>J48</f>
        <v>県岐阜商</v>
      </c>
      <c r="W9" s="117">
        <v>11</v>
      </c>
      <c r="X9" s="116" t="str">
        <f>L48</f>
        <v>山谷　莉子</v>
      </c>
      <c r="Y9" s="116" t="str">
        <f>M48</f>
        <v>①</v>
      </c>
      <c r="Z9" s="116" t="str">
        <f>L49</f>
        <v>園井　美月</v>
      </c>
      <c r="AA9" s="116" t="str">
        <f>M49</f>
        <v>①</v>
      </c>
      <c r="AB9" s="116" t="str">
        <f>N48</f>
        <v>聖マリア</v>
      </c>
    </row>
    <row r="10" spans="1:28">
      <c r="A10" s="23">
        <v>6</v>
      </c>
      <c r="B10" s="29" t="str">
        <f>団体名簿!C11</f>
        <v>大垣北</v>
      </c>
      <c r="C10" s="30" t="str">
        <f>VLOOKUP(B10,学校データ!$B$2:$C$55,2,FALSE)</f>
        <v>西濃</v>
      </c>
      <c r="D10" s="23">
        <v>17</v>
      </c>
      <c r="E10" s="29" t="str">
        <f>団体名簿!C35</f>
        <v>各務原西</v>
      </c>
      <c r="F10" s="30" t="str">
        <f>VLOOKUP(E10,学校データ!$B$2:$C$55,2,FALSE)</f>
        <v>岐阜</v>
      </c>
      <c r="G10" s="23">
        <v>11</v>
      </c>
      <c r="H10" s="31" t="str">
        <f>男子S[[#This Row],[選手氏名]]</f>
        <v>竹山輝利斗</v>
      </c>
      <c r="I10" s="31" t="str">
        <f>男子S[[#This Row],[学年]]</f>
        <v>③</v>
      </c>
      <c r="J10" s="31" t="str">
        <f>男子S[[#This Row],[学校名]]</f>
        <v>県岐阜商</v>
      </c>
      <c r="K10" s="118">
        <v>26</v>
      </c>
      <c r="L10" s="31" t="str">
        <f>女子S[[#This Row],[選手氏名]]</f>
        <v>園井　美月</v>
      </c>
      <c r="M10" s="31" t="str">
        <f>女子S[[#This Row],[学年]]</f>
        <v>①</v>
      </c>
      <c r="N10" s="31" t="str">
        <f>女子S[[#This Row],[学校名]]</f>
        <v>聖マリア</v>
      </c>
      <c r="O10" s="27"/>
      <c r="P10" s="117">
        <v>14</v>
      </c>
      <c r="Q10" s="116" t="str">
        <f>H50</f>
        <v>栩川　湧貴</v>
      </c>
      <c r="R10" s="116" t="str">
        <f>I50</f>
        <v>③</v>
      </c>
      <c r="S10" s="116" t="str">
        <f>H51</f>
        <v>藤原　永王</v>
      </c>
      <c r="T10" s="116" t="str">
        <f>I51</f>
        <v>③</v>
      </c>
      <c r="U10" s="116" t="str">
        <f>J50</f>
        <v>県岐阜商</v>
      </c>
      <c r="W10" s="117">
        <v>23</v>
      </c>
      <c r="X10" s="116" t="str">
        <f>L50</f>
        <v>上原　綺里</v>
      </c>
      <c r="Y10" s="116" t="str">
        <f>M50</f>
        <v>②</v>
      </c>
      <c r="Z10" s="116" t="str">
        <f>L51</f>
        <v>江崎　帆美</v>
      </c>
      <c r="AA10" s="116" t="str">
        <f>M51</f>
        <v>③</v>
      </c>
      <c r="AB10" s="116" t="str">
        <f>N50</f>
        <v>岐阜</v>
      </c>
    </row>
    <row r="11" spans="1:28">
      <c r="A11" s="23">
        <v>12</v>
      </c>
      <c r="B11" s="29" t="str">
        <f>団体名簿!C12</f>
        <v>大垣南</v>
      </c>
      <c r="C11" s="30" t="str">
        <f>VLOOKUP(B11,学校データ!$B$2:$C$55,2,FALSE)</f>
        <v>西濃</v>
      </c>
      <c r="D11" s="23">
        <v>7</v>
      </c>
      <c r="E11" s="29" t="str">
        <f>団体名簿!C36</f>
        <v>岐阜城北</v>
      </c>
      <c r="F11" s="30" t="str">
        <f>VLOOKUP(E11,学校データ!$B$2:$C$55,2,FALSE)</f>
        <v>岐阜</v>
      </c>
      <c r="G11" s="23">
        <v>29</v>
      </c>
      <c r="H11" s="31" t="str">
        <f>男子S[[#This Row],[選手氏名]]</f>
        <v>山村　恵史</v>
      </c>
      <c r="I11" s="31" t="str">
        <f>男子S[[#This Row],[学年]]</f>
        <v>①</v>
      </c>
      <c r="J11" s="31" t="str">
        <f>男子S[[#This Row],[学校名]]</f>
        <v>県岐阜商</v>
      </c>
      <c r="K11" s="118">
        <v>31</v>
      </c>
      <c r="L11" s="31" t="str">
        <f>女子S[[#This Row],[選手氏名]]</f>
        <v>上原　綺里</v>
      </c>
      <c r="M11" s="31" t="str">
        <f>女子S[[#This Row],[学年]]</f>
        <v>②</v>
      </c>
      <c r="N11" s="31" t="str">
        <f>女子S[[#This Row],[学校名]]</f>
        <v>岐阜</v>
      </c>
      <c r="O11" s="27"/>
      <c r="P11" s="117">
        <v>2</v>
      </c>
      <c r="Q11" s="116" t="str">
        <f>H52</f>
        <v>近藤　陽太</v>
      </c>
      <c r="R11" s="116" t="str">
        <f>I52</f>
        <v>③</v>
      </c>
      <c r="S11" s="116" t="str">
        <f>H53</f>
        <v>笠井　祐樹</v>
      </c>
      <c r="T11" s="116" t="str">
        <f>I53</f>
        <v>②</v>
      </c>
      <c r="U11" s="116" t="str">
        <f>J52</f>
        <v>大垣北</v>
      </c>
      <c r="W11" s="117">
        <v>19</v>
      </c>
      <c r="X11" s="116" t="str">
        <f>L52</f>
        <v>田中　愛美</v>
      </c>
      <c r="Y11" s="116" t="str">
        <f>M52</f>
        <v>③</v>
      </c>
      <c r="Z11" s="116" t="str">
        <f>L53</f>
        <v>堀　　みう</v>
      </c>
      <c r="AA11" s="116" t="str">
        <f>M53</f>
        <v>②</v>
      </c>
      <c r="AB11" s="116" t="str">
        <f>N52</f>
        <v>大垣北</v>
      </c>
    </row>
    <row r="12" spans="1:28">
      <c r="A12" s="23">
        <v>5</v>
      </c>
      <c r="B12" s="29" t="str">
        <f>団体名簿!C13</f>
        <v>大垣東</v>
      </c>
      <c r="C12" s="30" t="str">
        <f>VLOOKUP(B12,学校データ!$B$2:$C$55,2,FALSE)</f>
        <v>西濃</v>
      </c>
      <c r="D12" s="23">
        <v>19</v>
      </c>
      <c r="E12" s="29" t="str">
        <f>団体名簿!C37</f>
        <v>岐阜総合</v>
      </c>
      <c r="F12" s="30" t="str">
        <f>VLOOKUP(E12,学校データ!$B$2:$C$55,2,FALSE)</f>
        <v>岐阜</v>
      </c>
      <c r="G12" s="23">
        <v>12</v>
      </c>
      <c r="H12" s="31" t="str">
        <f>男子S[[#This Row],[選手氏名]]</f>
        <v>近藤　陽太</v>
      </c>
      <c r="I12" s="31" t="str">
        <f>男子S[[#This Row],[学年]]</f>
        <v>③</v>
      </c>
      <c r="J12" s="31" t="str">
        <f>男子S[[#This Row],[学校名]]</f>
        <v>大垣北</v>
      </c>
      <c r="K12" s="118">
        <v>30</v>
      </c>
      <c r="L12" s="31" t="str">
        <f>女子S[[#This Row],[選手氏名]]</f>
        <v>下田　莉々</v>
      </c>
      <c r="M12" s="31" t="str">
        <f>女子S[[#This Row],[学年]]</f>
        <v>①</v>
      </c>
      <c r="N12" s="31" t="str">
        <f>女子S[[#This Row],[学校名]]</f>
        <v>県岐阜商</v>
      </c>
      <c r="O12" s="27"/>
      <c r="P12" s="117">
        <v>11</v>
      </c>
      <c r="Q12" s="116" t="str">
        <f>H54</f>
        <v>長屋　侑成</v>
      </c>
      <c r="R12" s="116" t="str">
        <f>I54</f>
        <v>③</v>
      </c>
      <c r="S12" s="116" t="str">
        <f>H55</f>
        <v>安藤　駿佑</v>
      </c>
      <c r="T12" s="116" t="str">
        <f>I55</f>
        <v>③</v>
      </c>
      <c r="U12" s="116" t="str">
        <f>J54</f>
        <v>大垣北</v>
      </c>
      <c r="W12" s="117">
        <v>2</v>
      </c>
      <c r="X12" s="116" t="str">
        <f>L54</f>
        <v>太宰　智海</v>
      </c>
      <c r="Y12" s="116" t="str">
        <f>M54</f>
        <v>③</v>
      </c>
      <c r="Z12" s="116" t="str">
        <f>L55</f>
        <v>堀田　真央</v>
      </c>
      <c r="AA12" s="116" t="str">
        <f>M55</f>
        <v>③</v>
      </c>
      <c r="AB12" s="116" t="str">
        <f>N54</f>
        <v>大垣南</v>
      </c>
    </row>
    <row r="13" spans="1:28">
      <c r="A13" s="23">
        <v>15</v>
      </c>
      <c r="B13" s="29" t="str">
        <f>団体名簿!C14</f>
        <v>関商工</v>
      </c>
      <c r="C13" s="30" t="str">
        <f>VLOOKUP(B13,学校データ!$B$2:$C$55,2,FALSE)</f>
        <v>中濃</v>
      </c>
      <c r="D13" s="23">
        <v>3</v>
      </c>
      <c r="E13" s="29" t="str">
        <f>団体名簿!C38</f>
        <v>大垣北</v>
      </c>
      <c r="F13" s="30" t="str">
        <f>VLOOKUP(E13,学校データ!$B$2:$C$55,2,FALSE)</f>
        <v>西濃</v>
      </c>
      <c r="G13" s="23">
        <v>30</v>
      </c>
      <c r="H13" s="31" t="str">
        <f>男子S[[#This Row],[選手氏名]]</f>
        <v>笠井　祐樹</v>
      </c>
      <c r="I13" s="31" t="str">
        <f>男子S[[#This Row],[学年]]</f>
        <v>②</v>
      </c>
      <c r="J13" s="31" t="str">
        <f>男子S[[#This Row],[学校名]]</f>
        <v>大垣北</v>
      </c>
      <c r="K13" s="118">
        <v>27</v>
      </c>
      <c r="L13" s="31" t="str">
        <f>女子S[[#This Row],[選手氏名]]</f>
        <v>田中　愛美</v>
      </c>
      <c r="M13" s="31" t="str">
        <f>女子S[[#This Row],[学年]]</f>
        <v>③</v>
      </c>
      <c r="N13" s="31" t="str">
        <f>女子S[[#This Row],[学校名]]</f>
        <v>大垣北</v>
      </c>
      <c r="O13" s="27"/>
      <c r="P13" s="117">
        <v>23</v>
      </c>
      <c r="Q13" s="116" t="str">
        <f>H56</f>
        <v>橋本　拓也</v>
      </c>
      <c r="R13" s="116" t="str">
        <f>I56</f>
        <v>③</v>
      </c>
      <c r="S13" s="116" t="str">
        <f>H57</f>
        <v>岡田森太郎</v>
      </c>
      <c r="T13" s="116" t="str">
        <f>I57</f>
        <v>③</v>
      </c>
      <c r="U13" s="116" t="str">
        <f>J56</f>
        <v>可児</v>
      </c>
      <c r="W13" s="117">
        <v>4</v>
      </c>
      <c r="X13" s="116" t="str">
        <f>L56</f>
        <v>宮下野乃子</v>
      </c>
      <c r="Y13" s="116" t="str">
        <f>M56</f>
        <v>③</v>
      </c>
      <c r="Z13" s="116" t="str">
        <f>L57</f>
        <v>國枝姫万莉</v>
      </c>
      <c r="AA13" s="116" t="str">
        <f>M57</f>
        <v>③</v>
      </c>
      <c r="AB13" s="116" t="str">
        <f>N56</f>
        <v>大垣北</v>
      </c>
    </row>
    <row r="14" spans="1:28">
      <c r="A14" s="23">
        <v>7</v>
      </c>
      <c r="B14" s="29" t="str">
        <f>団体名簿!C15</f>
        <v>可児</v>
      </c>
      <c r="C14" s="30" t="str">
        <f>VLOOKUP(B14,学校データ!$B$2:$C$55,2,FALSE)</f>
        <v>中濃</v>
      </c>
      <c r="D14" s="23">
        <v>16</v>
      </c>
      <c r="E14" s="29" t="str">
        <f>団体名簿!C39</f>
        <v>大垣南</v>
      </c>
      <c r="F14" s="30" t="str">
        <f>VLOOKUP(E14,学校データ!$B$2:$C$55,2,FALSE)</f>
        <v>西濃</v>
      </c>
      <c r="G14" s="23">
        <v>7</v>
      </c>
      <c r="H14" s="31" t="str">
        <f>男子S[[#This Row],[選手氏名]]</f>
        <v>長屋　侑成</v>
      </c>
      <c r="I14" s="31" t="str">
        <f>男子S[[#This Row],[学年]]</f>
        <v>③</v>
      </c>
      <c r="J14" s="31" t="str">
        <f>男子S[[#This Row],[学校名]]</f>
        <v>大垣北</v>
      </c>
      <c r="K14" s="118">
        <v>29</v>
      </c>
      <c r="L14" s="31" t="str">
        <f>女子S[[#This Row],[選手氏名]]</f>
        <v>太宰　智海</v>
      </c>
      <c r="M14" s="31" t="str">
        <f>女子S[[#This Row],[学年]]</f>
        <v>③</v>
      </c>
      <c r="N14" s="31" t="str">
        <f>女子S[[#This Row],[学校名]]</f>
        <v>大垣南</v>
      </c>
      <c r="O14" s="27"/>
      <c r="P14" s="117">
        <v>10</v>
      </c>
      <c r="Q14" s="116" t="str">
        <f>H58</f>
        <v>戸田　快生</v>
      </c>
      <c r="R14" s="116" t="str">
        <f>I58</f>
        <v>③</v>
      </c>
      <c r="S14" s="116" t="str">
        <f>H59</f>
        <v>大畑遥之介</v>
      </c>
      <c r="T14" s="116" t="str">
        <f>I59</f>
        <v>②</v>
      </c>
      <c r="U14" s="116" t="str">
        <f>J58</f>
        <v>郡上</v>
      </c>
      <c r="W14" s="117">
        <v>18</v>
      </c>
      <c r="X14" s="116" t="str">
        <f>L58</f>
        <v>三島　黎空</v>
      </c>
      <c r="Y14" s="116" t="str">
        <f>M58</f>
        <v>③</v>
      </c>
      <c r="Z14" s="116" t="str">
        <f>L59</f>
        <v>江川　日菜</v>
      </c>
      <c r="AA14" s="116" t="str">
        <f>M59</f>
        <v>③</v>
      </c>
      <c r="AB14" s="116" t="str">
        <f>N58</f>
        <v>関</v>
      </c>
    </row>
    <row r="15" spans="1:28">
      <c r="A15" s="23">
        <v>3</v>
      </c>
      <c r="B15" s="29" t="str">
        <f>団体名簿!C16</f>
        <v>関</v>
      </c>
      <c r="C15" s="30" t="str">
        <f>VLOOKUP(B15,学校データ!$B$2:$C$55,2,FALSE)</f>
        <v>中濃</v>
      </c>
      <c r="D15" s="23">
        <v>14</v>
      </c>
      <c r="E15" s="29" t="str">
        <f>団体名簿!C40</f>
        <v>大垣東</v>
      </c>
      <c r="F15" s="30" t="str">
        <f>VLOOKUP(E15,学校データ!$B$2:$C$55,2,FALSE)</f>
        <v>西濃</v>
      </c>
      <c r="G15" s="23">
        <v>10</v>
      </c>
      <c r="H15" s="31" t="str">
        <f>男子S[[#This Row],[選手氏名]]</f>
        <v>戸田　快生</v>
      </c>
      <c r="I15" s="31" t="str">
        <f>男子S[[#This Row],[学年]]</f>
        <v>③</v>
      </c>
      <c r="J15" s="31" t="str">
        <f>男子S[[#This Row],[学校名]]</f>
        <v>郡上</v>
      </c>
      <c r="K15" s="118">
        <v>7</v>
      </c>
      <c r="L15" s="31" t="str">
        <f>女子S[[#This Row],[選手氏名]]</f>
        <v>堀　　みう</v>
      </c>
      <c r="M15" s="31" t="str">
        <f>女子S[[#This Row],[学年]]</f>
        <v>②</v>
      </c>
      <c r="N15" s="31" t="str">
        <f>女子S[[#This Row],[学校名]]</f>
        <v>大垣北</v>
      </c>
      <c r="O15" s="27"/>
      <c r="P15" s="117">
        <v>5</v>
      </c>
      <c r="Q15" s="116" t="str">
        <f>H60</f>
        <v>坪井　友哉</v>
      </c>
      <c r="R15" s="116" t="str">
        <f>I60</f>
        <v>③</v>
      </c>
      <c r="S15" s="116" t="str">
        <f>H61</f>
        <v>安藤　健太</v>
      </c>
      <c r="T15" s="116" t="str">
        <f>I61</f>
        <v>③</v>
      </c>
      <c r="U15" s="116" t="str">
        <f>J60</f>
        <v>関商工</v>
      </c>
      <c r="W15" s="117">
        <v>22</v>
      </c>
      <c r="X15" s="116" t="str">
        <f>L60</f>
        <v>田口　心優</v>
      </c>
      <c r="Y15" s="116" t="str">
        <f>M60</f>
        <v>②</v>
      </c>
      <c r="Z15" s="116" t="str">
        <f>L61</f>
        <v>野口　莉央</v>
      </c>
      <c r="AA15" s="116" t="str">
        <f>M61</f>
        <v>②</v>
      </c>
      <c r="AB15" s="116" t="str">
        <f>N60</f>
        <v>関</v>
      </c>
    </row>
    <row r="16" spans="1:28">
      <c r="A16" s="23">
        <v>17</v>
      </c>
      <c r="B16" s="29" t="str">
        <f>団体名簿!C17</f>
        <v>可児工</v>
      </c>
      <c r="C16" s="30" t="str">
        <f>VLOOKUP(B16,学校データ!$B$2:$C$55,2,FALSE)</f>
        <v>中濃</v>
      </c>
      <c r="D16" s="23">
        <v>6</v>
      </c>
      <c r="E16" s="29" t="str">
        <f>団体名簿!C41</f>
        <v>東濃実</v>
      </c>
      <c r="F16" s="30" t="str">
        <f>VLOOKUP(E16,学校データ!$B$2:$C$55,2,FALSE)</f>
        <v>中濃</v>
      </c>
      <c r="G16" s="23">
        <v>6</v>
      </c>
      <c r="H16" s="31" t="str">
        <f>男子S[[#This Row],[選手氏名]]</f>
        <v>橋本　拓也</v>
      </c>
      <c r="I16" s="31" t="str">
        <f>男子S[[#This Row],[学年]]</f>
        <v>③</v>
      </c>
      <c r="J16" s="31" t="str">
        <f>男子S[[#This Row],[学校名]]</f>
        <v>可児</v>
      </c>
      <c r="K16" s="118">
        <v>15</v>
      </c>
      <c r="L16" s="31" t="str">
        <f>女子S[[#This Row],[選手氏名]]</f>
        <v>宮下野乃子</v>
      </c>
      <c r="M16" s="31" t="str">
        <f>女子S[[#This Row],[学年]]</f>
        <v>③</v>
      </c>
      <c r="N16" s="31" t="str">
        <f>女子S[[#This Row],[学校名]]</f>
        <v>大垣北</v>
      </c>
      <c r="O16" s="27"/>
      <c r="P16" s="117">
        <v>15</v>
      </c>
      <c r="Q16" s="116" t="str">
        <f>H62</f>
        <v>松岡　颯志</v>
      </c>
      <c r="R16" s="116" t="str">
        <f>I62</f>
        <v>③</v>
      </c>
      <c r="S16" s="116" t="str">
        <f>H63</f>
        <v>深川　海翔</v>
      </c>
      <c r="T16" s="116" t="str">
        <f>I63</f>
        <v>③</v>
      </c>
      <c r="U16" s="116" t="str">
        <f>J62</f>
        <v>可児工</v>
      </c>
      <c r="W16" s="117">
        <v>10</v>
      </c>
      <c r="X16" s="116" t="str">
        <f>L62</f>
        <v>片岡　心菜</v>
      </c>
      <c r="Y16" s="116" t="str">
        <f>M62</f>
        <v>②</v>
      </c>
      <c r="Z16" s="116" t="str">
        <f>L63</f>
        <v>板津奈菜可</v>
      </c>
      <c r="AA16" s="116" t="str">
        <f>M63</f>
        <v>③</v>
      </c>
      <c r="AB16" s="116" t="str">
        <f>N62</f>
        <v>関商工</v>
      </c>
    </row>
    <row r="17" spans="1:28">
      <c r="A17" s="23">
        <v>19</v>
      </c>
      <c r="B17" s="29" t="str">
        <f>団体名簿!C18</f>
        <v>加茂</v>
      </c>
      <c r="C17" s="30" t="str">
        <f>VLOOKUP(B17,学校データ!$B$2:$C$55,2,FALSE)</f>
        <v>中濃</v>
      </c>
      <c r="D17" s="23">
        <v>10</v>
      </c>
      <c r="E17" s="29" t="str">
        <f>団体名簿!C42</f>
        <v>関</v>
      </c>
      <c r="F17" s="30" t="str">
        <f>VLOOKUP(E17,学校データ!$B$2:$C$55,2,FALSE)</f>
        <v>中濃</v>
      </c>
      <c r="G17" s="23">
        <v>26</v>
      </c>
      <c r="H17" s="31" t="str">
        <f>男子S[[#This Row],[選手氏名]]</f>
        <v>長島　一朔</v>
      </c>
      <c r="I17" s="31" t="str">
        <f>男子S[[#This Row],[学年]]</f>
        <v>③</v>
      </c>
      <c r="J17" s="31" t="str">
        <f>男子S[[#This Row],[学校名]]</f>
        <v>関</v>
      </c>
      <c r="K17" s="118">
        <v>21</v>
      </c>
      <c r="L17" s="31" t="str">
        <f>女子S[[#This Row],[選手氏名]]</f>
        <v>秋山　明曖</v>
      </c>
      <c r="M17" s="31" t="str">
        <f>女子S[[#This Row],[学年]]</f>
        <v>③</v>
      </c>
      <c r="N17" s="31" t="str">
        <f>女子S[[#This Row],[学校名]]</f>
        <v>東濃実</v>
      </c>
      <c r="O17" s="27"/>
      <c r="P17" s="117">
        <v>21</v>
      </c>
      <c r="Q17" s="116" t="str">
        <f>H64</f>
        <v>長屋　丈大</v>
      </c>
      <c r="R17" s="116" t="str">
        <f>I64</f>
        <v>③</v>
      </c>
      <c r="S17" s="116" t="str">
        <f>H65</f>
        <v>坪井　隼</v>
      </c>
      <c r="T17" s="116" t="str">
        <f>I65</f>
        <v>③</v>
      </c>
      <c r="U17" s="116" t="str">
        <f>J64</f>
        <v>帝京大可児</v>
      </c>
      <c r="W17" s="117">
        <v>20</v>
      </c>
      <c r="X17" s="116" t="str">
        <f>L64</f>
        <v>藤田　夏遥</v>
      </c>
      <c r="Y17" s="116" t="str">
        <f>M64</f>
        <v>②</v>
      </c>
      <c r="Z17" s="116" t="str">
        <f>L65</f>
        <v>林　亜梨左</v>
      </c>
      <c r="AA17" s="116" t="str">
        <f>M65</f>
        <v>②</v>
      </c>
      <c r="AB17" s="116" t="str">
        <f>N64</f>
        <v>郡上</v>
      </c>
    </row>
    <row r="18" spans="1:28">
      <c r="A18" s="23">
        <v>8</v>
      </c>
      <c r="B18" s="29" t="str">
        <f>団体名簿!C19</f>
        <v>帝京大可児</v>
      </c>
      <c r="C18" s="30" t="str">
        <f>VLOOKUP(B18,学校データ!$B$2:$C$55,2,FALSE)</f>
        <v>中濃</v>
      </c>
      <c r="D18" s="23">
        <v>12</v>
      </c>
      <c r="E18" s="29" t="str">
        <f>団体名簿!C43</f>
        <v>関商工</v>
      </c>
      <c r="F18" s="30" t="str">
        <f>VLOOKUP(E18,学校データ!$B$2:$C$55,2,FALSE)</f>
        <v>中濃</v>
      </c>
      <c r="G18" s="23">
        <v>2</v>
      </c>
      <c r="H18" s="31" t="str">
        <f>男子S[[#This Row],[選手氏名]]</f>
        <v>三品　遥輝</v>
      </c>
      <c r="I18" s="31" t="str">
        <f>男子S[[#This Row],[学年]]</f>
        <v>②</v>
      </c>
      <c r="J18" s="31" t="str">
        <f>男子S[[#This Row],[学校名]]</f>
        <v>関</v>
      </c>
      <c r="K18" s="118">
        <v>28</v>
      </c>
      <c r="L18" s="31" t="str">
        <f>女子S[[#This Row],[選手氏名]]</f>
        <v>三島　黎空</v>
      </c>
      <c r="M18" s="31" t="str">
        <f>女子S[[#This Row],[学年]]</f>
        <v>③</v>
      </c>
      <c r="N18" s="31" t="str">
        <f>女子S[[#This Row],[学校名]]</f>
        <v>関</v>
      </c>
      <c r="O18" s="27"/>
      <c r="P18" s="117">
        <v>17</v>
      </c>
      <c r="Q18" s="116" t="str">
        <f>H66</f>
        <v>脇方　煌斗</v>
      </c>
      <c r="R18" s="116" t="str">
        <f>I66</f>
        <v>③</v>
      </c>
      <c r="S18" s="116" t="str">
        <f>H67</f>
        <v>今井　大誠</v>
      </c>
      <c r="T18" s="116" t="str">
        <f>I67</f>
        <v>③</v>
      </c>
      <c r="U18" s="116" t="str">
        <f>J66</f>
        <v>加茂</v>
      </c>
      <c r="W18" s="117">
        <v>15</v>
      </c>
      <c r="X18" s="116" t="str">
        <f>L66</f>
        <v>秋山　明曖</v>
      </c>
      <c r="Y18" s="116" t="str">
        <f>M66</f>
        <v>③</v>
      </c>
      <c r="Z18" s="116" t="str">
        <f>L67</f>
        <v>小栗　陽和</v>
      </c>
      <c r="AA18" s="116" t="str">
        <f>M67</f>
        <v>③</v>
      </c>
      <c r="AB18" s="116" t="str">
        <f>N66</f>
        <v>東濃実</v>
      </c>
    </row>
    <row r="19" spans="1:28">
      <c r="A19" s="23">
        <v>1</v>
      </c>
      <c r="B19" s="29" t="str">
        <f>団体名簿!C20</f>
        <v>麗澤瑞浪</v>
      </c>
      <c r="C19" s="30" t="str">
        <f>VLOOKUP(B19,学校データ!$B$2:$C$55,2,FALSE)</f>
        <v>東濃</v>
      </c>
      <c r="D19" s="23">
        <v>4</v>
      </c>
      <c r="E19" s="29" t="str">
        <f>団体名簿!C44</f>
        <v>郡上</v>
      </c>
      <c r="F19" s="30" t="str">
        <f>VLOOKUP(E19,学校データ!$B$2:$C$55,2,FALSE)</f>
        <v>中濃</v>
      </c>
      <c r="G19" s="23">
        <v>22</v>
      </c>
      <c r="H19" s="31" t="str">
        <f>男子S[[#This Row],[選手氏名]]</f>
        <v>長屋　丈大</v>
      </c>
      <c r="I19" s="31" t="str">
        <f>男子S[[#This Row],[学年]]</f>
        <v>③</v>
      </c>
      <c r="J19" s="31" t="str">
        <f>男子S[[#This Row],[学校名]]</f>
        <v>帝京大可児</v>
      </c>
      <c r="K19" s="118">
        <v>23</v>
      </c>
      <c r="L19" s="31" t="str">
        <f>女子S[[#This Row],[選手氏名]]</f>
        <v>片岡　心菜</v>
      </c>
      <c r="M19" s="31" t="str">
        <f>女子S[[#This Row],[学年]]</f>
        <v>②</v>
      </c>
      <c r="N19" s="31" t="str">
        <f>女子S[[#This Row],[学校名]]</f>
        <v>関商工</v>
      </c>
      <c r="O19" s="27"/>
      <c r="P19" s="117">
        <v>6</v>
      </c>
      <c r="Q19" s="116" t="str">
        <f>H68</f>
        <v>竹中　　匠</v>
      </c>
      <c r="R19" s="116" t="str">
        <f>I68</f>
        <v>③</v>
      </c>
      <c r="S19" s="116" t="str">
        <f>H69</f>
        <v>塩崎　一護</v>
      </c>
      <c r="T19" s="116" t="str">
        <f>I69</f>
        <v>②</v>
      </c>
      <c r="U19" s="116" t="str">
        <f>J68</f>
        <v>麗澤瑞浪</v>
      </c>
      <c r="W19" s="117">
        <v>3</v>
      </c>
      <c r="X19" s="116" t="str">
        <f>L68</f>
        <v>髙木純愛梨</v>
      </c>
      <c r="Y19" s="116" t="str">
        <f>M68</f>
        <v>②</v>
      </c>
      <c r="Z19" s="116" t="str">
        <f>L69</f>
        <v>松永　珠莉</v>
      </c>
      <c r="AA19" s="116" t="str">
        <f>M69</f>
        <v>②</v>
      </c>
      <c r="AB19" s="116" t="str">
        <f>N68</f>
        <v>東濃実</v>
      </c>
    </row>
    <row r="20" spans="1:28">
      <c r="A20" s="23">
        <v>10</v>
      </c>
      <c r="B20" s="29" t="str">
        <f>団体名簿!C21</f>
        <v>恵那</v>
      </c>
      <c r="C20" s="30" t="str">
        <f>VLOOKUP(B20,学校データ!$B$2:$C$55,2,FALSE)</f>
        <v>東濃</v>
      </c>
      <c r="D20" s="23">
        <v>18</v>
      </c>
      <c r="E20" s="29" t="str">
        <f>団体名簿!C45</f>
        <v>可児</v>
      </c>
      <c r="F20" s="30" t="str">
        <f>VLOOKUP(E20,学校データ!$B$2:$C$55,2,FALSE)</f>
        <v>中濃</v>
      </c>
      <c r="G20" s="23">
        <v>14</v>
      </c>
      <c r="H20" s="31" t="str">
        <f>男子S[[#This Row],[選手氏名]]</f>
        <v>足立　雄哉</v>
      </c>
      <c r="I20" s="31" t="str">
        <f>男子S[[#This Row],[学年]]</f>
        <v>③</v>
      </c>
      <c r="J20" s="31" t="str">
        <f>男子S[[#This Row],[学校名]]</f>
        <v>関</v>
      </c>
      <c r="K20" s="118">
        <v>2</v>
      </c>
      <c r="L20" s="31" t="str">
        <f>女子S[[#This Row],[選手氏名]]</f>
        <v>佐橋　柚香</v>
      </c>
      <c r="M20" s="31" t="str">
        <f>女子S[[#This Row],[学年]]</f>
        <v>③</v>
      </c>
      <c r="N20" s="31" t="str">
        <f>女子S[[#This Row],[学校名]]</f>
        <v>東濃実</v>
      </c>
      <c r="O20" s="27"/>
      <c r="P20" s="117">
        <v>19</v>
      </c>
      <c r="Q20" s="116" t="str">
        <f>H70</f>
        <v>加藤　佑真</v>
      </c>
      <c r="R20" s="116" t="str">
        <f>I70</f>
        <v>②</v>
      </c>
      <c r="S20" s="116" t="str">
        <f>H71</f>
        <v>山本　悠生</v>
      </c>
      <c r="T20" s="116" t="str">
        <f>I71</f>
        <v>①</v>
      </c>
      <c r="U20" s="116" t="str">
        <f>J70</f>
        <v>麗澤瑞浪</v>
      </c>
      <c r="W20" s="117">
        <v>6</v>
      </c>
      <c r="X20" s="116" t="str">
        <f>L70</f>
        <v>山田　奈々</v>
      </c>
      <c r="Y20" s="116" t="str">
        <f>M70</f>
        <v>③</v>
      </c>
      <c r="Z20" s="116" t="str">
        <f>L71</f>
        <v>古林　優衣</v>
      </c>
      <c r="AA20" s="116" t="str">
        <f>M71</f>
        <v>①</v>
      </c>
      <c r="AB20" s="116" t="str">
        <f>N70</f>
        <v>麗澤瑞浪</v>
      </c>
    </row>
    <row r="21" spans="1:28">
      <c r="A21" s="23">
        <v>18</v>
      </c>
      <c r="B21" s="29" t="str">
        <f>団体名簿!C22</f>
        <v>多治見</v>
      </c>
      <c r="C21" s="30" t="str">
        <f>VLOOKUP(B21,学校データ!$B$2:$C$55,2,FALSE)</f>
        <v>東濃</v>
      </c>
      <c r="D21" s="23">
        <v>11</v>
      </c>
      <c r="E21" s="29" t="str">
        <f>団体名簿!C46</f>
        <v>麗澤瑞浪</v>
      </c>
      <c r="F21" s="30" t="str">
        <f>VLOOKUP(E21,学校データ!$B$2:$C$55,2,FALSE)</f>
        <v>東濃</v>
      </c>
      <c r="G21" s="23">
        <v>20</v>
      </c>
      <c r="H21" s="31" t="str">
        <f>男子S[[#This Row],[選手氏名]]</f>
        <v>坪井　友哉</v>
      </c>
      <c r="I21" s="31" t="str">
        <f>男子S[[#This Row],[学年]]</f>
        <v>③</v>
      </c>
      <c r="J21" s="31" t="str">
        <f>男子S[[#This Row],[学校名]]</f>
        <v>関商工</v>
      </c>
      <c r="K21" s="118">
        <v>14</v>
      </c>
      <c r="L21" s="31" t="str">
        <f>女子S[[#This Row],[選手氏名]]</f>
        <v>板津奈菜可</v>
      </c>
      <c r="M21" s="31" t="str">
        <f>女子S[[#This Row],[学年]]</f>
        <v>③</v>
      </c>
      <c r="N21" s="31" t="str">
        <f>女子S[[#This Row],[学校名]]</f>
        <v>関商工</v>
      </c>
      <c r="O21" s="27"/>
      <c r="P21" s="117">
        <v>16</v>
      </c>
      <c r="Q21" s="116" t="str">
        <f>H72</f>
        <v>加藤　樹真</v>
      </c>
      <c r="R21" s="116" t="str">
        <f>I72</f>
        <v>②</v>
      </c>
      <c r="S21" s="116" t="str">
        <f>H73</f>
        <v>山崎正二朗</v>
      </c>
      <c r="T21" s="116" t="str">
        <f>I73</f>
        <v>②</v>
      </c>
      <c r="U21" s="116" t="str">
        <f>J72</f>
        <v>麗澤瑞浪</v>
      </c>
      <c r="W21" s="117">
        <v>17</v>
      </c>
      <c r="X21" s="116" t="str">
        <f>L72</f>
        <v>纐纈　芽依</v>
      </c>
      <c r="Y21" s="116" t="str">
        <f>M72</f>
        <v>③</v>
      </c>
      <c r="Z21" s="116" t="str">
        <f>L73</f>
        <v>藤田　紗衣</v>
      </c>
      <c r="AA21" s="116" t="str">
        <f>M73</f>
        <v>②</v>
      </c>
      <c r="AB21" s="116" t="str">
        <f>N72</f>
        <v>多治見北</v>
      </c>
    </row>
    <row r="22" spans="1:28">
      <c r="A22" s="23">
        <v>13</v>
      </c>
      <c r="B22" s="29" t="str">
        <f>団体名簿!C23</f>
        <v>中津川工</v>
      </c>
      <c r="C22" s="30" t="str">
        <f>VLOOKUP(B22,学校データ!$B$2:$C$55,2,FALSE)</f>
        <v>東濃</v>
      </c>
      <c r="D22" s="23">
        <v>8</v>
      </c>
      <c r="E22" s="29" t="str">
        <f>団体名簿!C47</f>
        <v>多治見北</v>
      </c>
      <c r="F22" s="30" t="str">
        <f>VLOOKUP(E22,学校データ!$B$2:$C$55,2,FALSE)</f>
        <v>東濃</v>
      </c>
      <c r="G22" s="23">
        <v>28</v>
      </c>
      <c r="H22" s="31" t="str">
        <f>男子S[[#This Row],[選手氏名]]</f>
        <v>白井幸太朗</v>
      </c>
      <c r="I22" s="31" t="str">
        <f>男子S[[#This Row],[学年]]</f>
        <v>①</v>
      </c>
      <c r="J22" s="31" t="str">
        <f>男子S[[#This Row],[学校名]]</f>
        <v>麗澤瑞浪</v>
      </c>
      <c r="K22" s="118">
        <v>6</v>
      </c>
      <c r="L22" s="31" t="str">
        <f>女子S[[#This Row],[選手氏名]]</f>
        <v>加藤　桜月</v>
      </c>
      <c r="M22" s="31" t="str">
        <f>女子S[[#This Row],[学年]]</f>
        <v>③</v>
      </c>
      <c r="N22" s="31" t="str">
        <f>女子S[[#This Row],[学校名]]</f>
        <v>関</v>
      </c>
      <c r="O22" s="27"/>
      <c r="P22" s="117">
        <v>9</v>
      </c>
      <c r="Q22" s="116" t="str">
        <f>H74</f>
        <v>西山　大樹</v>
      </c>
      <c r="R22" s="116" t="str">
        <f>I74</f>
        <v>①</v>
      </c>
      <c r="S22" s="116" t="str">
        <f>H75</f>
        <v>白井幸太朗</v>
      </c>
      <c r="T22" s="116" t="str">
        <f>I75</f>
        <v>①</v>
      </c>
      <c r="U22" s="116" t="str">
        <f>J74</f>
        <v>麗澤瑞浪</v>
      </c>
      <c r="W22" s="117">
        <v>9</v>
      </c>
      <c r="X22" s="116" t="str">
        <f>L74</f>
        <v>工藤　朱音</v>
      </c>
      <c r="Y22" s="116" t="str">
        <f>M74</f>
        <v>②</v>
      </c>
      <c r="Z22" s="116" t="str">
        <f>L75</f>
        <v>森　彩花里</v>
      </c>
      <c r="AA22" s="116" t="str">
        <f>M75</f>
        <v>①</v>
      </c>
      <c r="AB22" s="116" t="str">
        <f>N74</f>
        <v>麗澤瑞浪</v>
      </c>
    </row>
    <row r="23" spans="1:28">
      <c r="B23" s="20"/>
      <c r="C23" s="32"/>
      <c r="E23" s="20"/>
      <c r="F23" s="32"/>
      <c r="G23" s="23">
        <v>4</v>
      </c>
      <c r="H23" s="31" t="str">
        <f>男子S[[#This Row],[選手氏名]]</f>
        <v>塩崎　一護</v>
      </c>
      <c r="I23" s="31" t="str">
        <f>男子S[[#This Row],[学年]]</f>
        <v>②</v>
      </c>
      <c r="J23" s="31" t="str">
        <f>男子S[[#This Row],[学校名]]</f>
        <v>麗澤瑞浪</v>
      </c>
      <c r="K23" s="118">
        <v>19</v>
      </c>
      <c r="L23" s="31" t="str">
        <f>女子S[[#This Row],[選手氏名]]</f>
        <v>田口　心優</v>
      </c>
      <c r="M23" s="31" t="str">
        <f>女子S[[#This Row],[学年]]</f>
        <v>②</v>
      </c>
      <c r="N23" s="31" t="str">
        <f>女子S[[#This Row],[学校名]]</f>
        <v>関</v>
      </c>
      <c r="O23" s="27"/>
    </row>
    <row r="24" spans="1:28">
      <c r="B24" s="33"/>
      <c r="C24" s="32"/>
      <c r="E24" s="33"/>
      <c r="F24" s="32"/>
      <c r="G24" s="23">
        <v>19</v>
      </c>
      <c r="H24" s="31" t="str">
        <f>男子S[[#This Row],[選手氏名]]</f>
        <v>加藤　樹真</v>
      </c>
      <c r="I24" s="31" t="str">
        <f>男子S[[#This Row],[学年]]</f>
        <v>②</v>
      </c>
      <c r="J24" s="31" t="str">
        <f>男子S[[#This Row],[学校名]]</f>
        <v>麗澤瑞浪</v>
      </c>
      <c r="K24" s="118">
        <v>3</v>
      </c>
      <c r="L24" s="31" t="str">
        <f>女子S[[#This Row],[選手氏名]]</f>
        <v>池俣　知佳</v>
      </c>
      <c r="M24" s="31" t="str">
        <f>女子S[[#This Row],[学年]]</f>
        <v>①</v>
      </c>
      <c r="N24" s="31" t="str">
        <f>女子S[[#This Row],[学校名]]</f>
        <v>多治見北</v>
      </c>
      <c r="O24" s="27"/>
    </row>
    <row r="25" spans="1:28">
      <c r="B25" s="33"/>
      <c r="C25" s="32"/>
      <c r="E25" s="20"/>
      <c r="F25" s="27"/>
      <c r="G25" s="23">
        <v>23</v>
      </c>
      <c r="H25" s="31" t="str">
        <f>男子S[[#This Row],[選手氏名]]</f>
        <v>加藤　佑真</v>
      </c>
      <c r="I25" s="31" t="str">
        <f>男子S[[#This Row],[学年]]</f>
        <v>②</v>
      </c>
      <c r="J25" s="31" t="str">
        <f>男子S[[#This Row],[学校名]]</f>
        <v>麗澤瑞浪</v>
      </c>
      <c r="K25" s="118">
        <v>10</v>
      </c>
      <c r="L25" s="31" t="str">
        <f>女子S[[#This Row],[選手氏名]]</f>
        <v>古林　優衣</v>
      </c>
      <c r="M25" s="31" t="str">
        <f>女子S[[#This Row],[学年]]</f>
        <v>①</v>
      </c>
      <c r="N25" s="31" t="str">
        <f>女子S[[#This Row],[学校名]]</f>
        <v>麗澤瑞浪</v>
      </c>
      <c r="O25" s="27"/>
    </row>
    <row r="26" spans="1:28">
      <c r="B26" s="34"/>
      <c r="C26" s="32"/>
      <c r="E26" s="20"/>
      <c r="F26" s="32"/>
      <c r="G26" s="23">
        <v>15</v>
      </c>
      <c r="H26" s="31" t="str">
        <f>男子S[[#This Row],[選手氏名]]</f>
        <v>山本　悠生</v>
      </c>
      <c r="I26" s="31" t="str">
        <f>男子S[[#This Row],[学年]]</f>
        <v>①</v>
      </c>
      <c r="J26" s="31" t="str">
        <f>男子S[[#This Row],[学校名]]</f>
        <v>麗澤瑞浪</v>
      </c>
      <c r="K26" s="118">
        <v>11</v>
      </c>
      <c r="L26" s="31" t="str">
        <f>女子S[[#This Row],[選手氏名]]</f>
        <v>田牧　里渉</v>
      </c>
      <c r="M26" s="31" t="str">
        <f>女子S[[#This Row],[学年]]</f>
        <v>②</v>
      </c>
      <c r="N26" s="31" t="str">
        <f>女子S[[#This Row],[学校名]]</f>
        <v>多治見北</v>
      </c>
      <c r="O26" s="27"/>
    </row>
    <row r="27" spans="1:28">
      <c r="C27" s="32"/>
      <c r="E27" s="33"/>
      <c r="F27" s="32"/>
    </row>
    <row r="28" spans="1:28">
      <c r="B28" s="35"/>
      <c r="C28" s="32"/>
      <c r="E28" s="33"/>
      <c r="F28" s="27"/>
    </row>
    <row r="29" spans="1:28">
      <c r="B29" s="35"/>
      <c r="C29" s="32"/>
      <c r="E29" s="33"/>
      <c r="F29" s="27"/>
    </row>
    <row r="30" spans="1:28">
      <c r="B30" s="35"/>
      <c r="C30" s="32"/>
      <c r="E30" s="33"/>
      <c r="F30" s="27"/>
    </row>
    <row r="31" spans="1:28">
      <c r="E31" s="20"/>
      <c r="F31" s="27"/>
    </row>
    <row r="33" spans="2:24" ht="31.5" customHeight="1"/>
    <row r="34" spans="2:24">
      <c r="H34" t="s">
        <v>11</v>
      </c>
      <c r="L34" t="s">
        <v>12</v>
      </c>
    </row>
    <row r="36" spans="2:24" ht="18" customHeight="1">
      <c r="H36" s="36" t="str">
        <f>勝ち上がりD!A3</f>
        <v>長縄　達也</v>
      </c>
      <c r="I36" s="36" t="str">
        <f>勝ち上がりD!B3</f>
        <v>③</v>
      </c>
      <c r="J36" s="36" t="str">
        <f>勝ち上がりD!C3</f>
        <v>県岐阜商</v>
      </c>
      <c r="L36" s="36" t="str">
        <f>勝ち上がりD!F3</f>
        <v>横山　優莉</v>
      </c>
      <c r="M36" s="36" t="str">
        <f>勝ち上がりD!G3</f>
        <v>③</v>
      </c>
      <c r="N36" s="36" t="str">
        <f>勝ち上がりD!H3</f>
        <v>岐阜北</v>
      </c>
      <c r="O36" s="27"/>
      <c r="P36" s="37"/>
      <c r="Q36" s="38"/>
      <c r="R36" s="39"/>
      <c r="S36" s="37"/>
      <c r="T36" s="37"/>
      <c r="U36" s="40"/>
      <c r="V36" s="41"/>
    </row>
    <row r="37" spans="2:24" ht="18" customHeight="1">
      <c r="H37" s="36" t="str">
        <f>勝ち上がりD!A4</f>
        <v>小瀬喜代治</v>
      </c>
      <c r="I37" s="42" t="str">
        <f>勝ち上がりD!B4</f>
        <v>①</v>
      </c>
      <c r="J37" s="36" t="str">
        <f>勝ち上がりD!C4</f>
        <v>県岐阜商</v>
      </c>
      <c r="L37" s="36" t="str">
        <f>勝ち上がりD!F4</f>
        <v>平光　更彩</v>
      </c>
      <c r="M37" s="36" t="str">
        <f>勝ち上がりD!G4</f>
        <v>②</v>
      </c>
      <c r="N37" s="36" t="str">
        <f>勝ち上がりD!H4</f>
        <v>岐阜北</v>
      </c>
      <c r="O37" s="27"/>
      <c r="P37" s="37"/>
      <c r="Q37" s="38"/>
      <c r="R37" s="39"/>
      <c r="S37" s="37"/>
      <c r="U37" s="40"/>
      <c r="V37" s="39"/>
    </row>
    <row r="38" spans="2:24" ht="18" customHeight="1">
      <c r="B38" s="37"/>
      <c r="C38" s="39"/>
      <c r="E38" s="37"/>
      <c r="F38" s="39"/>
      <c r="H38" s="36" t="str">
        <f>勝ち上がりD!A5</f>
        <v>深尾　風月</v>
      </c>
      <c r="I38" s="43" t="str">
        <f>勝ち上がりD!B5</f>
        <v>②</v>
      </c>
      <c r="J38" s="36" t="str">
        <f>勝ち上がりD!C5</f>
        <v>県岐阜商</v>
      </c>
      <c r="L38" s="36" t="str">
        <f>勝ち上がりD!F5</f>
        <v>常冨　愛菜</v>
      </c>
      <c r="M38" s="36" t="str">
        <f>勝ち上がりD!G5</f>
        <v>③</v>
      </c>
      <c r="N38" s="36" t="str">
        <f>勝ち上がりD!H5</f>
        <v>各務原</v>
      </c>
      <c r="O38" s="27"/>
      <c r="P38" s="37"/>
      <c r="Q38" s="38"/>
      <c r="R38" s="39"/>
      <c r="S38" s="37"/>
      <c r="T38" s="37"/>
      <c r="U38" s="40"/>
      <c r="V38" s="41"/>
    </row>
    <row r="39" spans="2:24" ht="18" customHeight="1">
      <c r="B39" s="37"/>
      <c r="C39" s="39"/>
      <c r="E39" s="37"/>
      <c r="F39" s="39"/>
      <c r="H39" s="36" t="str">
        <f>勝ち上がりD!A6</f>
        <v>富成　弘貴</v>
      </c>
      <c r="I39" s="42" t="str">
        <f>勝ち上がりD!B6</f>
        <v>③</v>
      </c>
      <c r="J39" s="36" t="str">
        <f>勝ち上がりD!C6</f>
        <v>県岐阜商</v>
      </c>
      <c r="L39" s="36" t="str">
        <f>勝ち上がりD!F6</f>
        <v>岡部　芹那</v>
      </c>
      <c r="M39" s="36" t="str">
        <f>勝ち上がりD!G6</f>
        <v>③</v>
      </c>
      <c r="N39" s="36" t="str">
        <f>勝ち上がりD!H6</f>
        <v>各務原</v>
      </c>
      <c r="O39" s="27"/>
      <c r="P39" s="37"/>
      <c r="Q39" s="38"/>
      <c r="R39" s="39"/>
      <c r="S39" s="37"/>
      <c r="U39" s="40"/>
      <c r="V39" s="39"/>
    </row>
    <row r="40" spans="2:24" ht="18" customHeight="1">
      <c r="B40" s="37"/>
      <c r="C40" s="39"/>
      <c r="E40" s="37"/>
      <c r="F40" s="39"/>
      <c r="H40" s="36" t="str">
        <f>勝ち上がりD!A7</f>
        <v>山口　雄大</v>
      </c>
      <c r="I40" s="43" t="str">
        <f>勝ち上がりD!B7</f>
        <v>①</v>
      </c>
      <c r="J40" s="36" t="str">
        <f>勝ち上がりD!C7</f>
        <v>県岐阜商</v>
      </c>
      <c r="L40" s="36" t="str">
        <f>勝ち上がりD!F7</f>
        <v>今井　心音</v>
      </c>
      <c r="M40" s="36" t="str">
        <f>勝ち上がりD!G7</f>
        <v>③</v>
      </c>
      <c r="N40" s="36" t="str">
        <f>勝ち上がりD!H7</f>
        <v>県岐阜商</v>
      </c>
      <c r="O40" s="27"/>
      <c r="P40" s="37"/>
      <c r="Q40" s="40"/>
      <c r="R40" s="39"/>
      <c r="S40" s="37"/>
      <c r="T40" s="37"/>
      <c r="U40" s="44"/>
      <c r="V40" s="37"/>
    </row>
    <row r="41" spans="2:24" ht="18" customHeight="1">
      <c r="B41" s="37"/>
      <c r="C41" s="39"/>
      <c r="E41" s="37"/>
      <c r="F41" s="39"/>
      <c r="H41" s="36" t="str">
        <f>勝ち上がりD!A8</f>
        <v>青山　拓矢</v>
      </c>
      <c r="I41" s="42" t="str">
        <f>勝ち上がりD!B8</f>
        <v>①</v>
      </c>
      <c r="J41" s="36" t="str">
        <f>勝ち上がりD!C8</f>
        <v>県岐阜商</v>
      </c>
      <c r="L41" s="36" t="str">
        <f>勝ち上がりD!F8</f>
        <v>廣瀬菜々音</v>
      </c>
      <c r="M41" s="36" t="str">
        <f>勝ち上がりD!G8</f>
        <v>②</v>
      </c>
      <c r="N41" s="36" t="str">
        <f>勝ち上がりD!H8</f>
        <v>県岐阜商</v>
      </c>
      <c r="O41" s="27"/>
      <c r="P41" s="37"/>
      <c r="Q41" s="40"/>
      <c r="R41" s="39"/>
      <c r="S41" s="37"/>
      <c r="U41" s="44"/>
    </row>
    <row r="42" spans="2:24" ht="18" customHeight="1">
      <c r="B42" s="37"/>
      <c r="C42" s="39"/>
      <c r="E42" s="37"/>
      <c r="F42" s="39"/>
      <c r="H42" s="36" t="str">
        <f>勝ち上がりD!A9</f>
        <v>安田　大剛</v>
      </c>
      <c r="I42" s="43" t="str">
        <f>勝ち上がりD!B9</f>
        <v>②</v>
      </c>
      <c r="J42" s="36" t="str">
        <f>勝ち上がりD!C9</f>
        <v>県岐阜商</v>
      </c>
      <c r="L42" s="36" t="str">
        <f>勝ち上がりD!F9</f>
        <v>亀山　紗希</v>
      </c>
      <c r="M42" s="36" t="str">
        <f>勝ち上がりD!G9</f>
        <v>②</v>
      </c>
      <c r="N42" s="36" t="str">
        <f>勝ち上がりD!H9</f>
        <v>加納</v>
      </c>
      <c r="O42" s="27"/>
      <c r="P42" s="37"/>
      <c r="Q42" s="44"/>
      <c r="R42" s="39"/>
      <c r="S42" s="37"/>
      <c r="T42" s="37"/>
      <c r="U42" s="44"/>
      <c r="V42" s="37"/>
    </row>
    <row r="43" spans="2:24" ht="18" customHeight="1">
      <c r="B43" s="37"/>
      <c r="C43" s="39"/>
      <c r="E43" s="37"/>
      <c r="F43" s="39"/>
      <c r="H43" s="36" t="str">
        <f>勝ち上がりD!A10</f>
        <v>山田　稜真</v>
      </c>
      <c r="I43" s="42" t="str">
        <f>勝ち上がりD!B10</f>
        <v>①</v>
      </c>
      <c r="J43" s="36" t="str">
        <f>勝ち上がりD!C10</f>
        <v>県岐阜商</v>
      </c>
      <c r="L43" s="36" t="str">
        <f>勝ち上がりD!F10</f>
        <v>古田　暖乃</v>
      </c>
      <c r="M43" s="36" t="str">
        <f>勝ち上がりD!G10</f>
        <v>③</v>
      </c>
      <c r="N43" s="36" t="str">
        <f>勝ち上がりD!H10</f>
        <v>加納</v>
      </c>
      <c r="O43" s="27"/>
      <c r="P43" s="37"/>
      <c r="Q43" s="44"/>
      <c r="R43" s="39"/>
      <c r="S43" s="37"/>
      <c r="U43" s="44"/>
      <c r="X43" s="35"/>
    </row>
    <row r="44" spans="2:24" ht="18" customHeight="1">
      <c r="B44" s="37"/>
      <c r="C44" s="39"/>
      <c r="E44" s="37"/>
      <c r="F44" s="39"/>
      <c r="H44" s="36" t="str">
        <f>勝ち上がりD!A11</f>
        <v>杉田　健心</v>
      </c>
      <c r="I44" s="43" t="str">
        <f>勝ち上がりD!B11</f>
        <v>②</v>
      </c>
      <c r="J44" s="36" t="str">
        <f>勝ち上がりD!C11</f>
        <v>岐阜北</v>
      </c>
      <c r="L44" s="36" t="str">
        <f>勝ち上がりD!F11</f>
        <v>岸本　采那</v>
      </c>
      <c r="M44" s="36" t="str">
        <f>勝ち上がりD!G11</f>
        <v>③</v>
      </c>
      <c r="N44" s="36" t="str">
        <f>勝ち上がりD!H11</f>
        <v>岐阜</v>
      </c>
      <c r="O44" s="27"/>
      <c r="Q44" t="s">
        <v>13</v>
      </c>
    </row>
    <row r="45" spans="2:24" ht="18" customHeight="1">
      <c r="B45" s="37"/>
      <c r="C45" s="39"/>
      <c r="E45" s="37"/>
      <c r="F45" s="39"/>
      <c r="H45" s="36" t="str">
        <f>勝ち上がりD!A12</f>
        <v>鈴木　啓太</v>
      </c>
      <c r="I45" s="42" t="str">
        <f>勝ち上がりD!B12</f>
        <v>②</v>
      </c>
      <c r="J45" s="36" t="str">
        <f>勝ち上がりD!C12</f>
        <v>岐阜北</v>
      </c>
      <c r="L45" s="36" t="str">
        <f>勝ち上がりD!F12</f>
        <v>伊藤　沙彩</v>
      </c>
      <c r="M45" s="36" t="str">
        <f>勝ち上がりD!G12</f>
        <v>③</v>
      </c>
      <c r="N45" s="36" t="str">
        <f>勝ち上がりD!H12</f>
        <v>岐阜</v>
      </c>
      <c r="O45" s="27"/>
      <c r="P45" s="45">
        <v>1</v>
      </c>
      <c r="Q45" s="46" t="s">
        <v>14</v>
      </c>
      <c r="R45" s="47" t="s">
        <v>15</v>
      </c>
      <c r="S45" s="48" t="s">
        <v>16</v>
      </c>
      <c r="U45" s="48" t="s">
        <v>17</v>
      </c>
      <c r="V45" s="47" t="s">
        <v>15</v>
      </c>
      <c r="W45" s="48" t="s">
        <v>18</v>
      </c>
      <c r="X45" s="37"/>
    </row>
    <row r="46" spans="2:24" ht="18" customHeight="1">
      <c r="H46" s="36" t="str">
        <f>勝ち上がりD!A13</f>
        <v>丹羽　駿介</v>
      </c>
      <c r="I46" s="43" t="str">
        <f>勝ち上がりD!B13</f>
        <v>③</v>
      </c>
      <c r="J46" s="36" t="str">
        <f>勝ち上がりD!C13</f>
        <v>岐阜</v>
      </c>
      <c r="L46" s="36" t="str">
        <f>勝ち上がりD!F13</f>
        <v>土屋　裕加</v>
      </c>
      <c r="M46" s="36" t="str">
        <f>勝ち上がりD!G13</f>
        <v>③</v>
      </c>
      <c r="N46" s="36" t="str">
        <f>勝ち上がりD!H13</f>
        <v>岐阜</v>
      </c>
      <c r="O46" s="27"/>
      <c r="P46" s="49"/>
      <c r="Q46" s="46"/>
      <c r="R46" s="47"/>
      <c r="S46" s="48"/>
      <c r="U46" s="48"/>
      <c r="V46" s="47"/>
      <c r="W46" s="48"/>
      <c r="X46" s="37"/>
    </row>
    <row r="47" spans="2:24" ht="18" customHeight="1">
      <c r="H47" s="36" t="str">
        <f>勝ち上がりD!A14</f>
        <v>村田　佑太</v>
      </c>
      <c r="I47" s="42" t="str">
        <f>勝ち上がりD!B14</f>
        <v>①</v>
      </c>
      <c r="J47" s="36" t="str">
        <f>勝ち上がりD!C14</f>
        <v>岐阜</v>
      </c>
      <c r="L47" s="36" t="str">
        <f>勝ち上がりD!F14</f>
        <v>糀矢　みう</v>
      </c>
      <c r="M47" s="36" t="str">
        <f>勝ち上がりD!G14</f>
        <v>③</v>
      </c>
      <c r="N47" s="36" t="str">
        <f>勝ち上がりD!H14</f>
        <v>岐阜</v>
      </c>
      <c r="O47" s="27"/>
      <c r="P47" s="45">
        <v>2</v>
      </c>
      <c r="Q47" s="46" t="s">
        <v>19</v>
      </c>
      <c r="R47" s="47" t="s">
        <v>15</v>
      </c>
      <c r="S47" s="48" t="s">
        <v>20</v>
      </c>
      <c r="U47" s="48" t="s">
        <v>21</v>
      </c>
      <c r="V47" s="47" t="s">
        <v>22</v>
      </c>
      <c r="W47" s="48" t="s">
        <v>18</v>
      </c>
      <c r="X47" s="37"/>
    </row>
    <row r="48" spans="2:24" ht="18" customHeight="1">
      <c r="H48" s="36" t="str">
        <f>勝ち上がりD!A15</f>
        <v>山村　恵史</v>
      </c>
      <c r="I48" s="43" t="str">
        <f>勝ち上がりD!B15</f>
        <v>①</v>
      </c>
      <c r="J48" s="36" t="str">
        <f>勝ち上がりD!C15</f>
        <v>県岐阜商</v>
      </c>
      <c r="L48" s="36" t="str">
        <f>勝ち上がりD!F15</f>
        <v>山谷　莉子</v>
      </c>
      <c r="M48" s="36" t="str">
        <f>勝ち上がりD!G15</f>
        <v>①</v>
      </c>
      <c r="N48" s="36" t="str">
        <f>勝ち上がりD!H15</f>
        <v>聖マリア</v>
      </c>
      <c r="O48" s="27"/>
      <c r="P48" s="49"/>
      <c r="Q48" s="46"/>
      <c r="R48" s="47"/>
      <c r="S48" s="48"/>
      <c r="U48" s="48"/>
      <c r="V48" s="47"/>
      <c r="W48" s="48"/>
      <c r="X48" s="37"/>
    </row>
    <row r="49" spans="8:26" ht="18" customHeight="1">
      <c r="H49" s="36" t="str">
        <f>勝ち上がりD!A16</f>
        <v>森岡　律葵</v>
      </c>
      <c r="I49" s="42" t="str">
        <f>勝ち上がりD!B16</f>
        <v>③</v>
      </c>
      <c r="J49" s="36" t="str">
        <f>勝ち上がりD!C16</f>
        <v>県岐阜商</v>
      </c>
      <c r="L49" s="36" t="str">
        <f>勝ち上がりD!F16</f>
        <v>園井　美月</v>
      </c>
      <c r="M49" s="36" t="str">
        <f>勝ち上がりD!G16</f>
        <v>①</v>
      </c>
      <c r="N49" s="36" t="str">
        <f>勝ち上がりD!H16</f>
        <v>聖マリア</v>
      </c>
      <c r="O49" s="27"/>
      <c r="P49" s="45">
        <v>3</v>
      </c>
      <c r="Q49" s="46" t="s">
        <v>23</v>
      </c>
      <c r="R49" s="47" t="s">
        <v>15</v>
      </c>
      <c r="S49" s="48" t="s">
        <v>20</v>
      </c>
      <c r="U49" s="48" t="s">
        <v>24</v>
      </c>
      <c r="V49" s="47" t="s">
        <v>15</v>
      </c>
      <c r="W49" s="48" t="s">
        <v>25</v>
      </c>
      <c r="X49" s="37"/>
    </row>
    <row r="50" spans="8:26" ht="18" customHeight="1">
      <c r="H50" s="36" t="str">
        <f>勝ち上がりD!A17</f>
        <v>栩川　湧貴</v>
      </c>
      <c r="I50" s="43" t="str">
        <f>勝ち上がりD!B17</f>
        <v>③</v>
      </c>
      <c r="J50" s="36" t="str">
        <f>勝ち上がりD!C17</f>
        <v>県岐阜商</v>
      </c>
      <c r="L50" s="36" t="str">
        <f>勝ち上がりD!F17</f>
        <v>上原　綺里</v>
      </c>
      <c r="M50" s="36" t="str">
        <f>勝ち上がりD!G17</f>
        <v>②</v>
      </c>
      <c r="N50" s="36" t="str">
        <f>勝ち上がりD!H17</f>
        <v>岐阜</v>
      </c>
      <c r="O50" s="27"/>
      <c r="P50" s="49"/>
      <c r="Q50" s="46"/>
      <c r="R50" s="47"/>
      <c r="S50" s="48"/>
      <c r="U50" s="48"/>
      <c r="V50" s="47"/>
      <c r="W50" s="48"/>
      <c r="X50" s="37"/>
    </row>
    <row r="51" spans="8:26" ht="18" customHeight="1">
      <c r="H51" s="36" t="str">
        <f>勝ち上がりD!A18</f>
        <v>藤原　永王</v>
      </c>
      <c r="I51" s="42" t="str">
        <f>勝ち上がりD!B18</f>
        <v>③</v>
      </c>
      <c r="J51" s="36" t="str">
        <f>勝ち上がりD!C18</f>
        <v>県岐阜商</v>
      </c>
      <c r="L51" s="36" t="str">
        <f>勝ち上がりD!F18</f>
        <v>江崎　帆美</v>
      </c>
      <c r="M51" s="36" t="str">
        <f>勝ち上がりD!G18</f>
        <v>③</v>
      </c>
      <c r="N51" s="36" t="str">
        <f>勝ち上がりD!H18</f>
        <v>岐阜</v>
      </c>
      <c r="O51" s="27"/>
      <c r="P51" s="45">
        <v>4</v>
      </c>
      <c r="Q51" s="46" t="s">
        <v>26</v>
      </c>
      <c r="R51" s="47" t="s">
        <v>15</v>
      </c>
      <c r="S51" s="48" t="s">
        <v>16</v>
      </c>
      <c r="U51" s="48" t="s">
        <v>27</v>
      </c>
      <c r="V51" s="47" t="s">
        <v>22</v>
      </c>
      <c r="W51" s="48" t="s">
        <v>18</v>
      </c>
      <c r="X51" s="37"/>
    </row>
    <row r="52" spans="8:26" ht="18" customHeight="1">
      <c r="H52" s="36" t="str">
        <f>勝ち上がりD!A19</f>
        <v>近藤　陽太</v>
      </c>
      <c r="I52" s="43" t="str">
        <f>勝ち上がりD!B19</f>
        <v>③</v>
      </c>
      <c r="J52" s="36" t="str">
        <f>勝ち上がりD!C19</f>
        <v>大垣北</v>
      </c>
      <c r="L52" s="36" t="str">
        <f>勝ち上がりD!F19</f>
        <v>田中　愛美</v>
      </c>
      <c r="M52" s="36" t="str">
        <f>勝ち上がりD!G19</f>
        <v>③</v>
      </c>
      <c r="N52" s="36" t="str">
        <f>勝ち上がりD!H19</f>
        <v>大垣北</v>
      </c>
      <c r="O52" s="27"/>
      <c r="P52" s="49"/>
      <c r="Q52" s="46"/>
      <c r="R52" s="47"/>
      <c r="S52" s="48"/>
      <c r="U52" s="48"/>
      <c r="V52" s="47"/>
      <c r="W52" s="48"/>
      <c r="X52" s="37"/>
    </row>
    <row r="53" spans="8:26" ht="18" customHeight="1">
      <c r="H53" s="36" t="str">
        <f>勝ち上がりD!A20</f>
        <v>笠井　祐樹</v>
      </c>
      <c r="I53" s="42" t="str">
        <f>勝ち上がりD!B20</f>
        <v>②</v>
      </c>
      <c r="J53" s="36" t="str">
        <f>勝ち上がりD!C20</f>
        <v>大垣北</v>
      </c>
      <c r="L53" s="36" t="str">
        <f>勝ち上がりD!F20</f>
        <v>堀　　みう</v>
      </c>
      <c r="M53" s="36" t="str">
        <f>勝ち上がりD!G20</f>
        <v>②</v>
      </c>
      <c r="N53" s="36" t="str">
        <f>勝ち上がりD!H20</f>
        <v>大垣北</v>
      </c>
      <c r="O53" s="27"/>
      <c r="P53" s="45">
        <v>5</v>
      </c>
      <c r="Q53" s="46" t="s">
        <v>28</v>
      </c>
      <c r="R53" s="47" t="s">
        <v>22</v>
      </c>
      <c r="S53" s="48" t="s">
        <v>20</v>
      </c>
      <c r="U53" s="48" t="s">
        <v>29</v>
      </c>
      <c r="V53" s="47" t="s">
        <v>22</v>
      </c>
      <c r="W53" s="48" t="s">
        <v>18</v>
      </c>
      <c r="X53" s="37"/>
      <c r="Y53" s="47"/>
      <c r="Z53" s="48"/>
    </row>
    <row r="54" spans="8:26" ht="18" customHeight="1">
      <c r="H54" s="36" t="str">
        <f>勝ち上がりD!A21</f>
        <v>長屋　侑成</v>
      </c>
      <c r="I54" s="43" t="str">
        <f>勝ち上がりD!B21</f>
        <v>③</v>
      </c>
      <c r="J54" s="36" t="str">
        <f>勝ち上がりD!C21</f>
        <v>大垣北</v>
      </c>
      <c r="L54" s="36" t="str">
        <f>勝ち上がりD!F21</f>
        <v>太宰　智海</v>
      </c>
      <c r="M54" s="36" t="str">
        <f>勝ち上がりD!G21</f>
        <v>③</v>
      </c>
      <c r="N54" s="36" t="str">
        <f>勝ち上がりD!H21</f>
        <v>大垣南</v>
      </c>
      <c r="O54" s="27"/>
      <c r="P54" s="49"/>
      <c r="Q54" s="46"/>
      <c r="R54" s="47"/>
      <c r="S54" s="48"/>
      <c r="U54" s="48"/>
      <c r="V54" s="47"/>
      <c r="W54" s="48"/>
      <c r="X54" s="37"/>
      <c r="Y54" s="47"/>
      <c r="Z54" s="48"/>
    </row>
    <row r="55" spans="8:26" ht="18" customHeight="1">
      <c r="H55" s="36" t="str">
        <f>勝ち上がりD!A22</f>
        <v>安藤　駿佑</v>
      </c>
      <c r="I55" s="42" t="str">
        <f>勝ち上がりD!B22</f>
        <v>③</v>
      </c>
      <c r="J55" s="36" t="str">
        <f>勝ち上がりD!C22</f>
        <v>大垣北</v>
      </c>
      <c r="L55" s="36" t="str">
        <f>勝ち上がりD!F22</f>
        <v>堀田　真央</v>
      </c>
      <c r="M55" s="36" t="str">
        <f>勝ち上がりD!G22</f>
        <v>③</v>
      </c>
      <c r="N55" s="36" t="str">
        <f>勝ち上がりD!H22</f>
        <v>大垣南</v>
      </c>
      <c r="O55" s="27"/>
      <c r="P55" s="45">
        <v>6</v>
      </c>
      <c r="Q55" s="46" t="s">
        <v>564</v>
      </c>
      <c r="R55" s="135" t="s">
        <v>568</v>
      </c>
      <c r="S55" s="48" t="s">
        <v>566</v>
      </c>
      <c r="U55" s="48" t="s">
        <v>32</v>
      </c>
      <c r="V55" s="47" t="s">
        <v>22</v>
      </c>
      <c r="W55" s="48" t="s">
        <v>33</v>
      </c>
      <c r="X55" s="37"/>
    </row>
    <row r="56" spans="8:26" ht="18" customHeight="1">
      <c r="H56" s="36" t="str">
        <f>勝ち上がりD!A23</f>
        <v>橋本　拓也</v>
      </c>
      <c r="I56" s="43" t="str">
        <f>勝ち上がりD!B23</f>
        <v>③</v>
      </c>
      <c r="J56" s="36" t="str">
        <f>勝ち上がりD!C23</f>
        <v>可児</v>
      </c>
      <c r="L56" s="36" t="str">
        <f>勝ち上がりD!F23</f>
        <v>宮下野乃子</v>
      </c>
      <c r="M56" s="36" t="str">
        <f>勝ち上がりD!G23</f>
        <v>③</v>
      </c>
      <c r="N56" s="36" t="str">
        <f>勝ち上がりD!H23</f>
        <v>大垣北</v>
      </c>
      <c r="O56" s="27"/>
      <c r="P56" s="49"/>
      <c r="Q56" s="46"/>
      <c r="R56" s="47"/>
      <c r="S56" s="48"/>
      <c r="U56" s="48"/>
      <c r="V56" s="47"/>
      <c r="W56" s="48"/>
      <c r="X56" s="37"/>
    </row>
    <row r="57" spans="8:26" ht="18" customHeight="1">
      <c r="H57" s="36" t="str">
        <f>勝ち上がりD!A24</f>
        <v>岡田森太郎</v>
      </c>
      <c r="I57" s="42" t="str">
        <f>勝ち上がりD!B24</f>
        <v>③</v>
      </c>
      <c r="J57" s="36" t="str">
        <f>勝ち上がりD!C24</f>
        <v>可児</v>
      </c>
      <c r="L57" s="36" t="str">
        <f>勝ち上がりD!F24</f>
        <v>國枝姫万莉</v>
      </c>
      <c r="M57" s="36" t="str">
        <f>勝ち上がりD!G24</f>
        <v>③</v>
      </c>
      <c r="N57" s="36" t="str">
        <f>勝ち上がりD!H24</f>
        <v>大垣北</v>
      </c>
      <c r="O57" s="27"/>
      <c r="P57" s="45">
        <v>7</v>
      </c>
      <c r="Q57" s="46" t="s">
        <v>563</v>
      </c>
      <c r="R57" s="135" t="s">
        <v>567</v>
      </c>
      <c r="S57" s="48" t="s">
        <v>565</v>
      </c>
      <c r="U57" s="48" t="s">
        <v>36</v>
      </c>
      <c r="V57" s="47" t="s">
        <v>22</v>
      </c>
      <c r="W57" s="48" t="s">
        <v>18</v>
      </c>
      <c r="X57" s="37"/>
      <c r="Y57" s="45"/>
    </row>
    <row r="58" spans="8:26" ht="18" customHeight="1">
      <c r="H58" s="36" t="str">
        <f>勝ち上がりD!A25</f>
        <v>戸田　快生</v>
      </c>
      <c r="I58" s="43" t="str">
        <f>勝ち上がりD!B25</f>
        <v>③</v>
      </c>
      <c r="J58" s="36" t="str">
        <f>勝ち上がりD!C25</f>
        <v>郡上</v>
      </c>
      <c r="L58" s="36" t="str">
        <f>勝ち上がりD!F25</f>
        <v>三島　黎空</v>
      </c>
      <c r="M58" s="36" t="str">
        <f>勝ち上がりD!G25</f>
        <v>③</v>
      </c>
      <c r="N58" s="36" t="str">
        <f>勝ち上がりD!H25</f>
        <v>関</v>
      </c>
      <c r="O58" s="27"/>
      <c r="P58" s="49"/>
      <c r="Q58" s="46"/>
      <c r="R58" s="47"/>
      <c r="S58" s="48"/>
      <c r="U58" s="48"/>
      <c r="V58" s="47"/>
      <c r="W58" s="48"/>
      <c r="X58" s="37"/>
      <c r="Y58" s="49"/>
    </row>
    <row r="59" spans="8:26" ht="18" customHeight="1">
      <c r="H59" s="36" t="str">
        <f>勝ち上がりD!A26</f>
        <v>大畑遥之介</v>
      </c>
      <c r="I59" s="42" t="str">
        <f>勝ち上がりD!B26</f>
        <v>②</v>
      </c>
      <c r="J59" s="36" t="str">
        <f>勝ち上がりD!C26</f>
        <v>郡上</v>
      </c>
      <c r="L59" s="36" t="str">
        <f>勝ち上がりD!F26</f>
        <v>江川　日菜</v>
      </c>
      <c r="M59" s="36" t="str">
        <f>勝ち上がりD!G26</f>
        <v>③</v>
      </c>
      <c r="N59" s="36" t="str">
        <f>勝ち上がりD!H26</f>
        <v>関</v>
      </c>
      <c r="O59" s="27"/>
      <c r="P59" s="45">
        <v>8</v>
      </c>
      <c r="Q59" s="46" t="s">
        <v>37</v>
      </c>
      <c r="R59" s="135" t="s">
        <v>34</v>
      </c>
      <c r="S59" s="48" t="s">
        <v>20</v>
      </c>
      <c r="U59" s="48" t="s">
        <v>38</v>
      </c>
      <c r="V59" s="135" t="s">
        <v>22</v>
      </c>
      <c r="W59" s="48" t="s">
        <v>18</v>
      </c>
      <c r="X59" s="37"/>
    </row>
    <row r="60" spans="8:26" ht="18" customHeight="1">
      <c r="H60" s="36" t="str">
        <f>勝ち上がりD!A27</f>
        <v>坪井　友哉</v>
      </c>
      <c r="I60" s="43" t="str">
        <f>勝ち上がりD!B27</f>
        <v>③</v>
      </c>
      <c r="J60" s="36" t="str">
        <f>勝ち上がりD!C27</f>
        <v>関商工</v>
      </c>
      <c r="L60" s="36" t="str">
        <f>勝ち上がりD!F27</f>
        <v>田口　心優</v>
      </c>
      <c r="M60" s="36" t="str">
        <f>勝ち上がりD!G27</f>
        <v>②</v>
      </c>
      <c r="N60" s="36" t="str">
        <f>勝ち上がりD!H27</f>
        <v>関</v>
      </c>
      <c r="O60" s="27"/>
      <c r="P60" s="49"/>
      <c r="Q60" s="46"/>
      <c r="R60" s="47"/>
      <c r="S60" s="48"/>
      <c r="U60" s="48"/>
      <c r="V60" s="47"/>
      <c r="W60" s="48"/>
      <c r="X60" s="37"/>
    </row>
    <row r="61" spans="8:26" ht="18" customHeight="1">
      <c r="H61" s="36" t="str">
        <f>勝ち上がりD!A28</f>
        <v>安藤　健太</v>
      </c>
      <c r="I61" s="42" t="str">
        <f>勝ち上がりD!B28</f>
        <v>③</v>
      </c>
      <c r="J61" s="36" t="str">
        <f>勝ち上がりD!C28</f>
        <v>関商工</v>
      </c>
      <c r="L61" s="36" t="str">
        <f>勝ち上がりD!F28</f>
        <v>野口　莉央</v>
      </c>
      <c r="M61" s="36" t="str">
        <f>勝ち上がりD!G28</f>
        <v>②</v>
      </c>
      <c r="N61" s="36" t="str">
        <f>勝ち上がりD!H28</f>
        <v>関</v>
      </c>
      <c r="O61" s="27"/>
      <c r="Q61" t="s">
        <v>39</v>
      </c>
    </row>
    <row r="62" spans="8:26" ht="18" customHeight="1">
      <c r="H62" s="36" t="str">
        <f>勝ち上がりD!A29</f>
        <v>松岡　颯志</v>
      </c>
      <c r="I62" s="43" t="str">
        <f>勝ち上がりD!B29</f>
        <v>③</v>
      </c>
      <c r="J62" s="36" t="str">
        <f>勝ち上がりD!C29</f>
        <v>可児工</v>
      </c>
      <c r="L62" s="36" t="str">
        <f>勝ち上がりD!F29</f>
        <v>片岡　心菜</v>
      </c>
      <c r="M62" s="36" t="str">
        <f>勝ち上がりD!G29</f>
        <v>②</v>
      </c>
      <c r="N62" s="36" t="str">
        <f>勝ち上がりD!H29</f>
        <v>関商工</v>
      </c>
      <c r="O62" s="27"/>
      <c r="P62" s="45">
        <v>1</v>
      </c>
      <c r="Q62" s="46" t="s">
        <v>19</v>
      </c>
      <c r="R62" s="50" t="s">
        <v>15</v>
      </c>
      <c r="S62" s="47" t="s">
        <v>25</v>
      </c>
      <c r="U62" s="51" t="s">
        <v>17</v>
      </c>
      <c r="V62" s="50" t="s">
        <v>15</v>
      </c>
      <c r="W62" s="48" t="s">
        <v>18</v>
      </c>
      <c r="X62" s="20"/>
    </row>
    <row r="63" spans="8:26" ht="18" customHeight="1">
      <c r="H63" s="36" t="str">
        <f>勝ち上がりD!A30</f>
        <v>深川　海翔</v>
      </c>
      <c r="I63" s="42" t="str">
        <f>勝ち上がりD!B30</f>
        <v>③</v>
      </c>
      <c r="J63" s="36" t="str">
        <f>勝ち上がりD!C30</f>
        <v>可児工</v>
      </c>
      <c r="L63" s="36" t="str">
        <f>勝ち上がりD!F30</f>
        <v>板津奈菜可</v>
      </c>
      <c r="M63" s="36" t="str">
        <f>勝ち上がりD!G30</f>
        <v>③</v>
      </c>
      <c r="N63" s="36" t="str">
        <f>勝ち上がりD!H30</f>
        <v>関商工</v>
      </c>
      <c r="O63" s="27"/>
      <c r="P63" s="49"/>
      <c r="Q63" s="46" t="s">
        <v>23</v>
      </c>
      <c r="R63" s="50" t="s">
        <v>15</v>
      </c>
      <c r="S63" s="50"/>
      <c r="U63" s="51" t="s">
        <v>40</v>
      </c>
      <c r="V63" s="50" t="s">
        <v>15</v>
      </c>
      <c r="W63" s="52"/>
      <c r="X63" s="20"/>
    </row>
    <row r="64" spans="8:26" ht="18" customHeight="1">
      <c r="H64" s="36" t="str">
        <f>勝ち上がりD!A31</f>
        <v>長屋　丈大</v>
      </c>
      <c r="I64" s="43" t="str">
        <f>勝ち上がりD!B31</f>
        <v>③</v>
      </c>
      <c r="J64" s="36" t="str">
        <f>勝ち上がりD!C31</f>
        <v>帝京大可児</v>
      </c>
      <c r="L64" s="36" t="str">
        <f>勝ち上がりD!F31</f>
        <v>藤田　夏遥</v>
      </c>
      <c r="M64" s="36" t="str">
        <f>勝ち上がりD!G31</f>
        <v>②</v>
      </c>
      <c r="N64" s="36" t="str">
        <f>勝ち上がりD!H31</f>
        <v>郡上</v>
      </c>
      <c r="O64" s="27"/>
      <c r="P64" s="45">
        <v>2</v>
      </c>
      <c r="Q64" s="46" t="s">
        <v>14</v>
      </c>
      <c r="R64" s="50" t="s">
        <v>15</v>
      </c>
      <c r="S64" s="48" t="s">
        <v>16</v>
      </c>
      <c r="U64" s="48" t="s">
        <v>21</v>
      </c>
      <c r="V64" s="50" t="s">
        <v>22</v>
      </c>
      <c r="W64" s="48" t="s">
        <v>18</v>
      </c>
      <c r="X64" s="20"/>
    </row>
    <row r="65" spans="8:24" ht="18" customHeight="1">
      <c r="H65" s="36" t="str">
        <f>勝ち上がりD!A32</f>
        <v>坪井　隼</v>
      </c>
      <c r="I65" s="42" t="str">
        <f>勝ち上がりD!B32</f>
        <v>③</v>
      </c>
      <c r="J65" s="36" t="str">
        <f>勝ち上がりD!C32</f>
        <v>帝京大可児</v>
      </c>
      <c r="L65" s="36" t="str">
        <f>勝ち上がりD!F32</f>
        <v>林　亜梨左</v>
      </c>
      <c r="M65" s="36" t="str">
        <f>勝ち上がりD!G32</f>
        <v>②</v>
      </c>
      <c r="N65" s="36" t="str">
        <f>勝ち上がりD!H32</f>
        <v>郡上</v>
      </c>
      <c r="O65" s="27"/>
      <c r="P65" s="49"/>
      <c r="Q65" s="46" t="s">
        <v>26</v>
      </c>
      <c r="R65" s="50" t="s">
        <v>15</v>
      </c>
      <c r="S65" s="50"/>
      <c r="U65" s="48" t="s">
        <v>38</v>
      </c>
      <c r="V65" s="50" t="s">
        <v>22</v>
      </c>
      <c r="W65" s="52"/>
      <c r="X65" s="20"/>
    </row>
    <row r="66" spans="8:24" ht="18" customHeight="1">
      <c r="H66" s="36" t="str">
        <f>勝ち上がりD!A33</f>
        <v>脇方　煌斗</v>
      </c>
      <c r="I66" s="43" t="str">
        <f>勝ち上がりD!B33</f>
        <v>③</v>
      </c>
      <c r="J66" s="36" t="str">
        <f>勝ち上がりD!C33</f>
        <v>加茂</v>
      </c>
      <c r="L66" s="36" t="str">
        <f>勝ち上がりD!F33</f>
        <v>秋山　明曖</v>
      </c>
      <c r="M66" s="36" t="str">
        <f>勝ち上がりD!G33</f>
        <v>③</v>
      </c>
      <c r="N66" s="36" t="str">
        <f>勝ち上がりD!H33</f>
        <v>東濃実</v>
      </c>
      <c r="O66" s="27"/>
      <c r="P66" s="45">
        <v>3</v>
      </c>
      <c r="Q66" s="46" t="s">
        <v>28</v>
      </c>
      <c r="R66" s="50" t="s">
        <v>22</v>
      </c>
      <c r="S66" s="48" t="s">
        <v>20</v>
      </c>
      <c r="U66" s="48" t="s">
        <v>27</v>
      </c>
      <c r="V66" s="50" t="s">
        <v>22</v>
      </c>
      <c r="W66" s="48" t="s">
        <v>18</v>
      </c>
      <c r="X66" s="20"/>
    </row>
    <row r="67" spans="8:24" ht="18" customHeight="1">
      <c r="H67" s="36" t="str">
        <f>勝ち上がりD!A34</f>
        <v>今井　大誠</v>
      </c>
      <c r="I67" s="42" t="str">
        <f>勝ち上がりD!B34</f>
        <v>③</v>
      </c>
      <c r="J67" s="36" t="str">
        <f>勝ち上がりD!C34</f>
        <v>加茂</v>
      </c>
      <c r="L67" s="36" t="str">
        <f>勝ち上がりD!F34</f>
        <v>小栗　陽和</v>
      </c>
      <c r="M67" s="36" t="str">
        <f>勝ち上がりD!G34</f>
        <v>③</v>
      </c>
      <c r="N67" s="36" t="str">
        <f>勝ち上がりD!H34</f>
        <v>東濃実</v>
      </c>
      <c r="O67" s="27"/>
      <c r="P67" s="49"/>
      <c r="Q67" s="46" t="s">
        <v>30</v>
      </c>
      <c r="R67" s="50" t="s">
        <v>22</v>
      </c>
      <c r="S67" s="50"/>
      <c r="U67" s="48" t="s">
        <v>29</v>
      </c>
      <c r="V67" s="50" t="s">
        <v>22</v>
      </c>
      <c r="W67" s="52"/>
      <c r="X67" s="20"/>
    </row>
    <row r="68" spans="8:24" ht="18" customHeight="1">
      <c r="H68" s="36" t="str">
        <f>勝ち上がりD!A35</f>
        <v>竹中　　匠</v>
      </c>
      <c r="I68" s="43" t="str">
        <f>勝ち上がりD!B35</f>
        <v>③</v>
      </c>
      <c r="J68" s="36" t="str">
        <f>勝ち上がりD!C35</f>
        <v>麗澤瑞浪</v>
      </c>
      <c r="L68" s="36" t="str">
        <f>勝ち上がりD!F35</f>
        <v>髙木純愛梨</v>
      </c>
      <c r="M68" s="36" t="str">
        <f>勝ち上がりD!G35</f>
        <v>②</v>
      </c>
      <c r="N68" s="36" t="str">
        <f>勝ち上がりD!H35</f>
        <v>東濃実</v>
      </c>
      <c r="O68" s="27"/>
      <c r="P68" s="45">
        <v>4</v>
      </c>
      <c r="Q68" s="48" t="s">
        <v>41</v>
      </c>
      <c r="R68" s="50" t="s">
        <v>15</v>
      </c>
      <c r="S68" s="47" t="s">
        <v>18</v>
      </c>
      <c r="U68" s="51" t="s">
        <v>32</v>
      </c>
      <c r="V68" s="50" t="s">
        <v>22</v>
      </c>
      <c r="W68" s="52" t="s">
        <v>33</v>
      </c>
      <c r="X68" s="20"/>
    </row>
    <row r="69" spans="8:24" ht="18" customHeight="1">
      <c r="H69" s="36" t="str">
        <f>勝ち上がりD!A36</f>
        <v>塩崎　一護</v>
      </c>
      <c r="I69" s="42" t="str">
        <f>勝ち上がりD!B36</f>
        <v>②</v>
      </c>
      <c r="J69" s="36" t="str">
        <f>勝ち上がりD!C36</f>
        <v>麗澤瑞浪</v>
      </c>
      <c r="L69" s="36" t="str">
        <f>勝ち上がりD!F36</f>
        <v>松永　珠莉</v>
      </c>
      <c r="M69" s="36" t="str">
        <f>勝ち上がりD!G36</f>
        <v>②</v>
      </c>
      <c r="N69" s="36" t="str">
        <f>勝ち上がりD!H36</f>
        <v>東濃実</v>
      </c>
      <c r="O69" s="27"/>
      <c r="P69" s="49"/>
      <c r="Q69" s="48" t="s">
        <v>42</v>
      </c>
      <c r="R69" s="156" t="s">
        <v>591</v>
      </c>
      <c r="S69" s="50"/>
      <c r="U69" s="51" t="s">
        <v>43</v>
      </c>
      <c r="V69" s="50" t="s">
        <v>22</v>
      </c>
      <c r="W69" s="52"/>
      <c r="X69" s="20"/>
    </row>
    <row r="70" spans="8:24" ht="18" customHeight="1">
      <c r="H70" s="36" t="str">
        <f>勝ち上がりD!A37</f>
        <v>加藤　佑真</v>
      </c>
      <c r="I70" s="43" t="str">
        <f>勝ち上がりD!B37</f>
        <v>②</v>
      </c>
      <c r="J70" s="36" t="str">
        <f>勝ち上がりD!C37</f>
        <v>麗澤瑞浪</v>
      </c>
      <c r="L70" s="36" t="str">
        <f>勝ち上がりD!F37</f>
        <v>山田　奈々</v>
      </c>
      <c r="M70" s="36" t="str">
        <f>勝ち上がりD!G37</f>
        <v>③</v>
      </c>
      <c r="N70" s="36" t="str">
        <f>勝ち上がりD!H37</f>
        <v>麗澤瑞浪</v>
      </c>
      <c r="O70" s="27"/>
    </row>
    <row r="71" spans="8:24" ht="18" customHeight="1">
      <c r="H71" s="36" t="str">
        <f>勝ち上がりD!A38</f>
        <v>山本　悠生</v>
      </c>
      <c r="I71" s="42" t="str">
        <f>勝ち上がりD!B38</f>
        <v>①</v>
      </c>
      <c r="J71" s="36" t="str">
        <f>勝ち上がりD!C38</f>
        <v>麗澤瑞浪</v>
      </c>
      <c r="L71" s="36" t="str">
        <f>勝ち上がりD!F38</f>
        <v>古林　優衣</v>
      </c>
      <c r="M71" s="36" t="str">
        <f>勝ち上がりD!G38</f>
        <v>①</v>
      </c>
      <c r="N71" s="36" t="str">
        <f>勝ち上がりD!H38</f>
        <v>麗澤瑞浪</v>
      </c>
      <c r="O71" s="27"/>
    </row>
    <row r="72" spans="8:24" ht="18" customHeight="1">
      <c r="H72" s="36" t="str">
        <f>勝ち上がりD!A39</f>
        <v>加藤　樹真</v>
      </c>
      <c r="I72" s="43" t="str">
        <f>勝ち上がりD!B39</f>
        <v>②</v>
      </c>
      <c r="J72" s="36" t="str">
        <f>勝ち上がりD!C39</f>
        <v>麗澤瑞浪</v>
      </c>
      <c r="L72" s="36" t="str">
        <f>勝ち上がりD!F39</f>
        <v>纐纈　芽依</v>
      </c>
      <c r="M72" s="36" t="str">
        <f>勝ち上がりD!G39</f>
        <v>③</v>
      </c>
      <c r="N72" s="36" t="str">
        <f>勝ち上がりD!H39</f>
        <v>多治見北</v>
      </c>
      <c r="O72" s="27"/>
    </row>
    <row r="73" spans="8:24" ht="18" customHeight="1">
      <c r="H73" s="36" t="str">
        <f>勝ち上がりD!A40</f>
        <v>山崎正二朗</v>
      </c>
      <c r="I73" s="42" t="str">
        <f>勝ち上がりD!B40</f>
        <v>②</v>
      </c>
      <c r="J73" s="36" t="str">
        <f>勝ち上がりD!C40</f>
        <v>麗澤瑞浪</v>
      </c>
      <c r="L73" s="36" t="str">
        <f>勝ち上がりD!F40</f>
        <v>藤田　紗衣</v>
      </c>
      <c r="M73" s="36" t="str">
        <f>勝ち上がりD!G40</f>
        <v>②</v>
      </c>
      <c r="N73" s="36" t="str">
        <f>勝ち上がりD!H40</f>
        <v>多治見北</v>
      </c>
      <c r="O73" s="27"/>
    </row>
    <row r="74" spans="8:24" ht="18" customHeight="1">
      <c r="H74" s="36" t="str">
        <f>勝ち上がりD!A41</f>
        <v>西山　大樹</v>
      </c>
      <c r="I74" s="43" t="str">
        <f>勝ち上がりD!B41</f>
        <v>①</v>
      </c>
      <c r="J74" s="36" t="str">
        <f>勝ち上がりD!C41</f>
        <v>麗澤瑞浪</v>
      </c>
      <c r="L74" s="36" t="str">
        <f>勝ち上がりD!F41</f>
        <v>工藤　朱音</v>
      </c>
      <c r="M74" s="36" t="str">
        <f>勝ち上がりD!G41</f>
        <v>②</v>
      </c>
      <c r="N74" s="36" t="str">
        <f>勝ち上がりD!H41</f>
        <v>麗澤瑞浪</v>
      </c>
      <c r="O74" s="27"/>
    </row>
    <row r="75" spans="8:24" ht="18" customHeight="1">
      <c r="H75" s="36" t="str">
        <f>勝ち上がりD!A42</f>
        <v>白井幸太朗</v>
      </c>
      <c r="I75" s="42" t="str">
        <f>勝ち上がりD!B42</f>
        <v>①</v>
      </c>
      <c r="J75" s="36" t="str">
        <f>勝ち上がりD!C42</f>
        <v>麗澤瑞浪</v>
      </c>
      <c r="L75" s="36" t="str">
        <f>勝ち上がりD!F42</f>
        <v>森　彩花里</v>
      </c>
      <c r="M75" s="36" t="str">
        <f>勝ち上がりD!G42</f>
        <v>①</v>
      </c>
      <c r="N75" s="36" t="str">
        <f>勝ち上がりD!H42</f>
        <v>麗澤瑞浪</v>
      </c>
      <c r="O75" s="27"/>
    </row>
  </sheetData>
  <sortState ref="K3:N26">
    <sortCondition ref="K3"/>
  </sortState>
  <phoneticPr fontId="25"/>
  <pageMargins left="0.2" right="0.20972222222222223" top="1" bottom="0.73958333333333337" header="0.51111111111111107" footer="0.51111111111111107"/>
  <pageSetup paperSize="9" scale="155" firstPageNumber="4294963191" fitToWidth="0" fitToHeight="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J48"/>
  <sheetViews>
    <sheetView workbookViewId="0"/>
  </sheetViews>
  <sheetFormatPr defaultColWidth="10" defaultRowHeight="12"/>
  <cols>
    <col min="1" max="1" width="1.625" style="1" customWidth="1"/>
    <col min="2" max="2" width="4.25" style="1" customWidth="1"/>
    <col min="3" max="3" width="8.375" style="2" customWidth="1"/>
    <col min="4" max="4" width="7.5" style="1" bestFit="1" customWidth="1"/>
    <col min="5" max="5" width="10.625" style="1" customWidth="1"/>
    <col min="6" max="10" width="12" style="1" customWidth="1"/>
    <col min="11" max="16384" width="10" style="1"/>
  </cols>
  <sheetData>
    <row r="1" spans="2:10" ht="20.100000000000001" customHeight="1" thickBot="1">
      <c r="B1" s="183" t="s">
        <v>44</v>
      </c>
      <c r="C1" s="183"/>
      <c r="D1" s="183"/>
      <c r="E1" s="183"/>
      <c r="F1" s="184"/>
      <c r="G1" s="184"/>
      <c r="H1" s="184"/>
      <c r="I1" s="184"/>
      <c r="J1" s="184"/>
    </row>
    <row r="2" spans="2:10" ht="13.7" customHeight="1" thickTop="1">
      <c r="B2" s="185"/>
      <c r="C2" s="176" t="s">
        <v>45</v>
      </c>
      <c r="D2" s="187" t="s">
        <v>46</v>
      </c>
      <c r="E2" s="178" t="s">
        <v>47</v>
      </c>
      <c r="F2" s="180" t="s">
        <v>48</v>
      </c>
      <c r="G2" s="181"/>
      <c r="H2" s="181"/>
      <c r="I2" s="181"/>
      <c r="J2" s="182"/>
    </row>
    <row r="3" spans="2:10" ht="13.7" customHeight="1" thickBot="1">
      <c r="B3" s="186"/>
      <c r="C3" s="177"/>
      <c r="D3" s="188"/>
      <c r="E3" s="179"/>
      <c r="F3" s="3" t="s">
        <v>49</v>
      </c>
      <c r="G3" s="3" t="s">
        <v>50</v>
      </c>
      <c r="H3" s="3" t="s">
        <v>51</v>
      </c>
      <c r="I3" s="3" t="s">
        <v>52</v>
      </c>
      <c r="J3" s="4" t="s">
        <v>53</v>
      </c>
    </row>
    <row r="4" spans="2:10" ht="15" customHeight="1" thickTop="1">
      <c r="B4" s="109">
        <v>1</v>
      </c>
      <c r="C4" s="113" t="s">
        <v>16</v>
      </c>
      <c r="D4" s="112" t="str">
        <f>VLOOKUP(C4,学校データ!$B$2:$C$55,2,FALSE)</f>
        <v>岐阜</v>
      </c>
      <c r="E4" s="112" t="s">
        <v>54</v>
      </c>
      <c r="F4" s="112" t="s">
        <v>55</v>
      </c>
      <c r="G4" s="112" t="s">
        <v>56</v>
      </c>
      <c r="H4" s="112" t="s">
        <v>57</v>
      </c>
      <c r="I4" s="112" t="s">
        <v>58</v>
      </c>
      <c r="J4" s="5" t="s">
        <v>59</v>
      </c>
    </row>
    <row r="5" spans="2:10" ht="15" customHeight="1">
      <c r="B5" s="110">
        <v>2</v>
      </c>
      <c r="C5" s="114" t="s">
        <v>60</v>
      </c>
      <c r="D5" s="6" t="str">
        <f>VLOOKUP(C5,学校データ!$B$2:$C$55,2,FALSE)</f>
        <v>岐阜</v>
      </c>
      <c r="E5" s="6" t="s">
        <v>61</v>
      </c>
      <c r="F5" s="6" t="s">
        <v>62</v>
      </c>
      <c r="G5" s="6" t="s">
        <v>63</v>
      </c>
      <c r="H5" s="6" t="s">
        <v>64</v>
      </c>
      <c r="I5" s="6" t="s">
        <v>65</v>
      </c>
      <c r="J5" s="7" t="s">
        <v>66</v>
      </c>
    </row>
    <row r="6" spans="2:10" ht="15" customHeight="1">
      <c r="B6" s="110">
        <v>3</v>
      </c>
      <c r="C6" s="114" t="s">
        <v>67</v>
      </c>
      <c r="D6" s="6" t="str">
        <f>VLOOKUP(C6,学校データ!$B$2:$C$55,2,FALSE)</f>
        <v>岐阜</v>
      </c>
      <c r="E6" s="6" t="s">
        <v>68</v>
      </c>
      <c r="F6" s="6" t="s">
        <v>69</v>
      </c>
      <c r="G6" s="6" t="s">
        <v>70</v>
      </c>
      <c r="H6" s="6" t="s">
        <v>71</v>
      </c>
      <c r="I6" s="6" t="s">
        <v>72</v>
      </c>
      <c r="J6" s="7" t="s">
        <v>73</v>
      </c>
    </row>
    <row r="7" spans="2:10" ht="15" customHeight="1">
      <c r="B7" s="110">
        <v>4</v>
      </c>
      <c r="C7" s="114" t="s">
        <v>74</v>
      </c>
      <c r="D7" s="6" t="str">
        <f>VLOOKUP(C7,学校データ!$B$2:$C$55,2,FALSE)</f>
        <v>岐阜</v>
      </c>
      <c r="E7" s="6" t="s">
        <v>75</v>
      </c>
      <c r="F7" s="6" t="s">
        <v>76</v>
      </c>
      <c r="G7" s="6" t="s">
        <v>77</v>
      </c>
      <c r="H7" s="6" t="s">
        <v>78</v>
      </c>
      <c r="I7" s="6" t="s">
        <v>79</v>
      </c>
      <c r="J7" s="7" t="s">
        <v>80</v>
      </c>
    </row>
    <row r="8" spans="2:10" ht="15" customHeight="1">
      <c r="B8" s="110">
        <v>5</v>
      </c>
      <c r="C8" s="114" t="s">
        <v>81</v>
      </c>
      <c r="D8" s="6" t="str">
        <f>VLOOKUP(C8,学校データ!$B$2:$C$55,2,FALSE)</f>
        <v>岐阜</v>
      </c>
      <c r="E8" s="6" t="s">
        <v>82</v>
      </c>
      <c r="F8" s="6" t="s">
        <v>83</v>
      </c>
      <c r="G8" s="6" t="s">
        <v>84</v>
      </c>
      <c r="H8" s="6" t="s">
        <v>85</v>
      </c>
      <c r="I8" s="6" t="s">
        <v>86</v>
      </c>
      <c r="J8" s="7" t="s">
        <v>87</v>
      </c>
    </row>
    <row r="9" spans="2:10" ht="15" customHeight="1">
      <c r="B9" s="110">
        <v>6</v>
      </c>
      <c r="C9" s="114" t="s">
        <v>88</v>
      </c>
      <c r="D9" s="6" t="str">
        <f>VLOOKUP(C9,学校データ!$B$2:$C$55,2,FALSE)</f>
        <v>岐阜</v>
      </c>
      <c r="E9" s="6" t="s">
        <v>89</v>
      </c>
      <c r="F9" s="6" t="s">
        <v>90</v>
      </c>
      <c r="G9" s="6" t="s">
        <v>91</v>
      </c>
      <c r="H9" s="6" t="s">
        <v>92</v>
      </c>
      <c r="I9" s="6" t="s">
        <v>93</v>
      </c>
      <c r="J9" s="7" t="s">
        <v>94</v>
      </c>
    </row>
    <row r="10" spans="2:10" ht="15" customHeight="1">
      <c r="B10" s="110">
        <v>7</v>
      </c>
      <c r="C10" s="114" t="s">
        <v>95</v>
      </c>
      <c r="D10" s="6" t="str">
        <f>VLOOKUP(C10,学校データ!$B$2:$C$55,2,FALSE)</f>
        <v>岐阜</v>
      </c>
      <c r="E10" s="6" t="s">
        <v>96</v>
      </c>
      <c r="F10" s="6" t="s">
        <v>97</v>
      </c>
      <c r="G10" s="6" t="s">
        <v>98</v>
      </c>
      <c r="H10" s="6" t="s">
        <v>99</v>
      </c>
      <c r="I10" s="6" t="s">
        <v>100</v>
      </c>
      <c r="J10" s="7" t="s">
        <v>101</v>
      </c>
    </row>
    <row r="11" spans="2:10" ht="15" customHeight="1">
      <c r="B11" s="110">
        <v>8</v>
      </c>
      <c r="C11" s="114" t="s">
        <v>102</v>
      </c>
      <c r="D11" s="6" t="str">
        <f>VLOOKUP(C11,学校データ!$B$2:$C$55,2,FALSE)</f>
        <v>西濃</v>
      </c>
      <c r="E11" s="6" t="s">
        <v>103</v>
      </c>
      <c r="F11" s="6" t="s">
        <v>104</v>
      </c>
      <c r="G11" s="6" t="s">
        <v>105</v>
      </c>
      <c r="H11" s="6" t="s">
        <v>106</v>
      </c>
      <c r="I11" s="6" t="s">
        <v>107</v>
      </c>
      <c r="J11" s="7" t="s">
        <v>108</v>
      </c>
    </row>
    <row r="12" spans="2:10" ht="15" customHeight="1">
      <c r="B12" s="110">
        <v>9</v>
      </c>
      <c r="C12" s="114" t="s">
        <v>109</v>
      </c>
      <c r="D12" s="6" t="str">
        <f>VLOOKUP(C12,学校データ!$B$2:$C$55,2,FALSE)</f>
        <v>西濃</v>
      </c>
      <c r="E12" s="6" t="s">
        <v>110</v>
      </c>
      <c r="F12" s="6" t="s">
        <v>111</v>
      </c>
      <c r="G12" s="6" t="s">
        <v>112</v>
      </c>
      <c r="H12" s="6" t="s">
        <v>113</v>
      </c>
      <c r="I12" s="6" t="s">
        <v>114</v>
      </c>
      <c r="J12" s="28" t="s">
        <v>115</v>
      </c>
    </row>
    <row r="13" spans="2:10" ht="15" customHeight="1">
      <c r="B13" s="110">
        <v>10</v>
      </c>
      <c r="C13" s="114" t="s">
        <v>116</v>
      </c>
      <c r="D13" s="6" t="str">
        <f>VLOOKUP(C13,学校データ!$B$2:$C$55,2,FALSE)</f>
        <v>西濃</v>
      </c>
      <c r="E13" s="6" t="s">
        <v>117</v>
      </c>
      <c r="F13" s="6" t="s">
        <v>118</v>
      </c>
      <c r="G13" s="6" t="s">
        <v>119</v>
      </c>
      <c r="H13" s="6" t="s">
        <v>120</v>
      </c>
      <c r="I13" s="6" t="s">
        <v>121</v>
      </c>
      <c r="J13" s="7" t="s">
        <v>122</v>
      </c>
    </row>
    <row r="14" spans="2:10" ht="15" customHeight="1">
      <c r="B14" s="110">
        <v>11</v>
      </c>
      <c r="C14" s="114" t="s">
        <v>123</v>
      </c>
      <c r="D14" s="6" t="str">
        <f>VLOOKUP(C14,学校データ!$B$2:$C$55,2,FALSE)</f>
        <v>中濃</v>
      </c>
      <c r="E14" s="6" t="s">
        <v>124</v>
      </c>
      <c r="F14" s="6" t="s">
        <v>125</v>
      </c>
      <c r="G14" s="6" t="s">
        <v>126</v>
      </c>
      <c r="H14" s="6" t="s">
        <v>127</v>
      </c>
      <c r="I14" s="6" t="s">
        <v>128</v>
      </c>
      <c r="J14" s="28" t="s">
        <v>129</v>
      </c>
    </row>
    <row r="15" spans="2:10" ht="15" customHeight="1">
      <c r="B15" s="110">
        <v>12</v>
      </c>
      <c r="C15" s="114" t="s">
        <v>130</v>
      </c>
      <c r="D15" s="6" t="str">
        <f>VLOOKUP(C15,学校データ!$B$2:$C$55,2,FALSE)</f>
        <v>中濃</v>
      </c>
      <c r="E15" s="6" t="s">
        <v>131</v>
      </c>
      <c r="F15" s="6" t="s">
        <v>132</v>
      </c>
      <c r="G15" s="6" t="s">
        <v>133</v>
      </c>
      <c r="H15" s="6" t="s">
        <v>134</v>
      </c>
      <c r="I15" s="6" t="s">
        <v>135</v>
      </c>
      <c r="J15" s="28" t="s">
        <v>136</v>
      </c>
    </row>
    <row r="16" spans="2:10" ht="15" customHeight="1">
      <c r="B16" s="110">
        <v>13</v>
      </c>
      <c r="C16" s="114" t="s">
        <v>137</v>
      </c>
      <c r="D16" s="6" t="str">
        <f>VLOOKUP(C16,学校データ!$B$2:$C$55,2,FALSE)</f>
        <v>中濃</v>
      </c>
      <c r="E16" s="6" t="s">
        <v>138</v>
      </c>
      <c r="F16" s="6" t="s">
        <v>139</v>
      </c>
      <c r="G16" s="6" t="s">
        <v>140</v>
      </c>
      <c r="H16" s="6" t="s">
        <v>141</v>
      </c>
      <c r="I16" s="6" t="s">
        <v>142</v>
      </c>
      <c r="J16" s="28" t="s">
        <v>143</v>
      </c>
    </row>
    <row r="17" spans="2:10" ht="15" customHeight="1">
      <c r="B17" s="110">
        <v>14</v>
      </c>
      <c r="C17" s="114" t="s">
        <v>144</v>
      </c>
      <c r="D17" s="6" t="str">
        <f>VLOOKUP(C17,学校データ!$B$2:$C$55,2,FALSE)</f>
        <v>中濃</v>
      </c>
      <c r="E17" s="6" t="s">
        <v>145</v>
      </c>
      <c r="F17" s="6" t="s">
        <v>146</v>
      </c>
      <c r="G17" s="6" t="s">
        <v>147</v>
      </c>
      <c r="H17" s="6" t="s">
        <v>148</v>
      </c>
      <c r="I17" s="6" t="s">
        <v>149</v>
      </c>
      <c r="J17" s="28" t="s">
        <v>150</v>
      </c>
    </row>
    <row r="18" spans="2:10" ht="15" customHeight="1">
      <c r="B18" s="110">
        <v>15</v>
      </c>
      <c r="C18" s="114" t="s">
        <v>151</v>
      </c>
      <c r="D18" s="6" t="str">
        <f>VLOOKUP(C18,学校データ!$B$2:$C$55,2,FALSE)</f>
        <v>中濃</v>
      </c>
      <c r="E18" s="6" t="s">
        <v>592</v>
      </c>
      <c r="F18" s="6" t="s">
        <v>152</v>
      </c>
      <c r="G18" s="6" t="s">
        <v>153</v>
      </c>
      <c r="H18" s="6" t="s">
        <v>154</v>
      </c>
      <c r="I18" s="6" t="s">
        <v>155</v>
      </c>
      <c r="J18" s="28" t="s">
        <v>156</v>
      </c>
    </row>
    <row r="19" spans="2:10" ht="15" customHeight="1">
      <c r="B19" s="110">
        <v>16</v>
      </c>
      <c r="C19" s="24" t="s">
        <v>157</v>
      </c>
      <c r="D19" s="6" t="str">
        <f>VLOOKUP(C19,学校データ!$B$2:$C$55,2,FALSE)</f>
        <v>中濃</v>
      </c>
      <c r="E19" s="6" t="s">
        <v>158</v>
      </c>
      <c r="F19" s="6" t="s">
        <v>159</v>
      </c>
      <c r="G19" s="6" t="s">
        <v>160</v>
      </c>
      <c r="H19" s="6" t="s">
        <v>161</v>
      </c>
      <c r="I19" s="6" t="s">
        <v>162</v>
      </c>
      <c r="J19" s="28" t="s">
        <v>163</v>
      </c>
    </row>
    <row r="20" spans="2:10" ht="15" customHeight="1">
      <c r="B20" s="110">
        <v>17</v>
      </c>
      <c r="C20" s="24" t="s">
        <v>31</v>
      </c>
      <c r="D20" s="6" t="str">
        <f>VLOOKUP(C20,学校データ!$B$2:$C$55,2,FALSE)</f>
        <v>東濃</v>
      </c>
      <c r="E20" s="6" t="s">
        <v>164</v>
      </c>
      <c r="F20" s="6" t="s">
        <v>165</v>
      </c>
      <c r="G20" s="6" t="s">
        <v>166</v>
      </c>
      <c r="H20" s="6" t="s">
        <v>167</v>
      </c>
      <c r="I20" s="6" t="s">
        <v>168</v>
      </c>
      <c r="J20" s="7" t="s">
        <v>169</v>
      </c>
    </row>
    <row r="21" spans="2:10" ht="15" customHeight="1">
      <c r="B21" s="110">
        <v>18</v>
      </c>
      <c r="C21" s="24" t="s">
        <v>170</v>
      </c>
      <c r="D21" s="6" t="str">
        <f>VLOOKUP(C21,学校データ!$B$2:$C$55,2,FALSE)</f>
        <v>東濃</v>
      </c>
      <c r="E21" s="6" t="s">
        <v>171</v>
      </c>
      <c r="F21" s="6" t="s">
        <v>172</v>
      </c>
      <c r="G21" s="6" t="s">
        <v>173</v>
      </c>
      <c r="H21" s="6" t="s">
        <v>174</v>
      </c>
      <c r="I21" s="6" t="s">
        <v>175</v>
      </c>
      <c r="J21" s="7" t="s">
        <v>176</v>
      </c>
    </row>
    <row r="22" spans="2:10" ht="15" customHeight="1">
      <c r="B22" s="110">
        <v>19</v>
      </c>
      <c r="C22" s="24" t="s">
        <v>177</v>
      </c>
      <c r="D22" s="6" t="str">
        <f>VLOOKUP(C22,学校データ!$B$2:$C$55,2,FALSE)</f>
        <v>東濃</v>
      </c>
      <c r="E22" s="6" t="s">
        <v>178</v>
      </c>
      <c r="F22" s="6" t="s">
        <v>179</v>
      </c>
      <c r="G22" s="6" t="s">
        <v>180</v>
      </c>
      <c r="H22" s="6" t="s">
        <v>181</v>
      </c>
      <c r="I22" s="6" t="s">
        <v>182</v>
      </c>
      <c r="J22" s="7" t="s">
        <v>183</v>
      </c>
    </row>
    <row r="23" spans="2:10" ht="15" customHeight="1" thickBot="1">
      <c r="B23" s="111">
        <v>20</v>
      </c>
      <c r="C23" s="25" t="s">
        <v>184</v>
      </c>
      <c r="D23" s="8" t="str">
        <f>VLOOKUP(C23,学校データ!$B$2:$C$55,2,FALSE)</f>
        <v>東濃</v>
      </c>
      <c r="E23" s="8" t="s">
        <v>185</v>
      </c>
      <c r="F23" s="8" t="s">
        <v>186</v>
      </c>
      <c r="G23" s="8" t="s">
        <v>187</v>
      </c>
      <c r="H23" s="8" t="s">
        <v>188</v>
      </c>
      <c r="I23" s="8" t="s">
        <v>189</v>
      </c>
      <c r="J23" s="9" t="s">
        <v>190</v>
      </c>
    </row>
    <row r="24" spans="2:10" ht="10.15" customHeight="1" thickTop="1">
      <c r="B24" s="2"/>
      <c r="D24" s="2"/>
    </row>
    <row r="25" spans="2:10" ht="20.100000000000001" customHeight="1" thickBot="1">
      <c r="B25" s="183" t="s">
        <v>191</v>
      </c>
      <c r="C25" s="183"/>
      <c r="D25" s="183"/>
      <c r="E25" s="183"/>
      <c r="F25" s="184"/>
      <c r="G25" s="184"/>
      <c r="H25" s="184"/>
      <c r="I25" s="184"/>
      <c r="J25" s="184"/>
    </row>
    <row r="26" spans="2:10" ht="13.7" customHeight="1" thickTop="1">
      <c r="B26" s="174"/>
      <c r="C26" s="176" t="s">
        <v>45</v>
      </c>
      <c r="D26" s="187" t="s">
        <v>46</v>
      </c>
      <c r="E26" s="178" t="s">
        <v>47</v>
      </c>
      <c r="F26" s="180" t="s">
        <v>48</v>
      </c>
      <c r="G26" s="181"/>
      <c r="H26" s="181"/>
      <c r="I26" s="181"/>
      <c r="J26" s="182"/>
    </row>
    <row r="27" spans="2:10" ht="13.7" customHeight="1" thickBot="1">
      <c r="B27" s="175"/>
      <c r="C27" s="177"/>
      <c r="D27" s="188"/>
      <c r="E27" s="179"/>
      <c r="F27" s="3" t="s">
        <v>49</v>
      </c>
      <c r="G27" s="3" t="s">
        <v>50</v>
      </c>
      <c r="H27" s="3" t="s">
        <v>51</v>
      </c>
      <c r="I27" s="3" t="s">
        <v>52</v>
      </c>
      <c r="J27" s="4" t="s">
        <v>53</v>
      </c>
    </row>
    <row r="28" spans="2:10" ht="15" customHeight="1" thickTop="1">
      <c r="B28" s="109">
        <v>1</v>
      </c>
      <c r="C28" s="115" t="s">
        <v>16</v>
      </c>
      <c r="D28" s="74" t="str">
        <f>VLOOKUP(C28,学校データ!$B$2:$C$55,2,FALSE)</f>
        <v>岐阜</v>
      </c>
      <c r="E28" s="112" t="s">
        <v>192</v>
      </c>
      <c r="F28" s="112" t="s">
        <v>193</v>
      </c>
      <c r="G28" s="112" t="s">
        <v>194</v>
      </c>
      <c r="H28" s="112" t="s">
        <v>195</v>
      </c>
      <c r="I28" s="112" t="s">
        <v>196</v>
      </c>
      <c r="J28" s="5" t="s">
        <v>197</v>
      </c>
    </row>
    <row r="29" spans="2:10" ht="15" customHeight="1">
      <c r="B29" s="110">
        <v>2</v>
      </c>
      <c r="C29" s="98" t="s">
        <v>88</v>
      </c>
      <c r="D29" s="74" t="str">
        <f>VLOOKUP(C29,学校データ!$B$2:$C$55,2,FALSE)</f>
        <v>岐阜</v>
      </c>
      <c r="E29" s="6" t="s">
        <v>198</v>
      </c>
      <c r="F29" s="6" t="s">
        <v>199</v>
      </c>
      <c r="G29" s="6" t="s">
        <v>200</v>
      </c>
      <c r="H29" s="6" t="s">
        <v>201</v>
      </c>
      <c r="I29" s="6" t="s">
        <v>202</v>
      </c>
      <c r="J29" s="7" t="s">
        <v>203</v>
      </c>
    </row>
    <row r="30" spans="2:10" ht="15" customHeight="1">
      <c r="B30" s="110">
        <v>3</v>
      </c>
      <c r="C30" s="98" t="s">
        <v>81</v>
      </c>
      <c r="D30" s="74" t="str">
        <f>VLOOKUP(C30,学校データ!$B$2:$C$55,2,FALSE)</f>
        <v>岐阜</v>
      </c>
      <c r="E30" s="6" t="s">
        <v>204</v>
      </c>
      <c r="F30" s="6" t="s">
        <v>205</v>
      </c>
      <c r="G30" s="6" t="s">
        <v>206</v>
      </c>
      <c r="H30" s="6" t="s">
        <v>207</v>
      </c>
      <c r="I30" s="6" t="s">
        <v>208</v>
      </c>
      <c r="J30" s="7" t="s">
        <v>209</v>
      </c>
    </row>
    <row r="31" spans="2:10" ht="15" customHeight="1">
      <c r="B31" s="110">
        <v>4</v>
      </c>
      <c r="C31" s="98" t="s">
        <v>60</v>
      </c>
      <c r="D31" s="74" t="str">
        <f>VLOOKUP(C31,学校データ!$B$2:$C$55,2,FALSE)</f>
        <v>岐阜</v>
      </c>
      <c r="E31" s="6" t="s">
        <v>210</v>
      </c>
      <c r="F31" s="6" t="s">
        <v>211</v>
      </c>
      <c r="G31" s="6" t="s">
        <v>212</v>
      </c>
      <c r="H31" s="6" t="s">
        <v>213</v>
      </c>
      <c r="I31" s="6" t="s">
        <v>214</v>
      </c>
      <c r="J31" s="7" t="s">
        <v>215</v>
      </c>
    </row>
    <row r="32" spans="2:10" ht="15" customHeight="1">
      <c r="B32" s="110">
        <v>5</v>
      </c>
      <c r="C32" s="98" t="s">
        <v>74</v>
      </c>
      <c r="D32" s="74" t="str">
        <f>VLOOKUP(C32,学校データ!$B$2:$C$55,2,FALSE)</f>
        <v>岐阜</v>
      </c>
      <c r="E32" s="6" t="s">
        <v>216</v>
      </c>
      <c r="F32" s="6" t="s">
        <v>217</v>
      </c>
      <c r="G32" s="6" t="s">
        <v>218</v>
      </c>
      <c r="H32" s="6" t="s">
        <v>219</v>
      </c>
      <c r="I32" s="6" t="s">
        <v>220</v>
      </c>
      <c r="J32" s="7" t="s">
        <v>221</v>
      </c>
    </row>
    <row r="33" spans="2:10" ht="15" customHeight="1">
      <c r="B33" s="110">
        <v>6</v>
      </c>
      <c r="C33" s="98" t="s">
        <v>222</v>
      </c>
      <c r="D33" s="74" t="str">
        <f>VLOOKUP(C33,学校データ!$B$2:$C$55,2,FALSE)</f>
        <v>岐阜</v>
      </c>
      <c r="E33" s="6" t="s">
        <v>223</v>
      </c>
      <c r="F33" s="6" t="s">
        <v>224</v>
      </c>
      <c r="G33" s="6" t="s">
        <v>225</v>
      </c>
      <c r="H33" s="6" t="s">
        <v>226</v>
      </c>
      <c r="I33" s="6" t="s">
        <v>227</v>
      </c>
      <c r="J33" s="7" t="s">
        <v>228</v>
      </c>
    </row>
    <row r="34" spans="2:10" ht="15" customHeight="1">
      <c r="B34" s="110">
        <v>7</v>
      </c>
      <c r="C34" s="98" t="s">
        <v>229</v>
      </c>
      <c r="D34" s="74" t="str">
        <f>VLOOKUP(C34,学校データ!$B$2:$C$55,2,FALSE)</f>
        <v>岐阜</v>
      </c>
      <c r="E34" s="6" t="s">
        <v>230</v>
      </c>
      <c r="F34" s="24" t="s">
        <v>231</v>
      </c>
      <c r="G34" s="6" t="s">
        <v>232</v>
      </c>
      <c r="H34" s="6" t="s">
        <v>233</v>
      </c>
      <c r="I34" s="6" t="s">
        <v>234</v>
      </c>
      <c r="J34" s="7" t="s">
        <v>235</v>
      </c>
    </row>
    <row r="35" spans="2:10" ht="15" customHeight="1">
      <c r="B35" s="21">
        <v>8</v>
      </c>
      <c r="C35" s="151" t="s">
        <v>236</v>
      </c>
      <c r="D35" s="74" t="str">
        <f>VLOOKUP(C35,学校データ!$B$2:$C$55,2,FALSE)</f>
        <v>岐阜</v>
      </c>
      <c r="E35" s="6" t="s">
        <v>237</v>
      </c>
      <c r="F35" s="6" t="s">
        <v>238</v>
      </c>
      <c r="G35" s="6" t="s">
        <v>239</v>
      </c>
      <c r="H35" s="6" t="s">
        <v>240</v>
      </c>
      <c r="I35" s="6" t="s">
        <v>241</v>
      </c>
      <c r="J35" s="7" t="s">
        <v>242</v>
      </c>
    </row>
    <row r="36" spans="2:10" ht="15" customHeight="1">
      <c r="B36" s="21">
        <v>9</v>
      </c>
      <c r="C36" s="151" t="s">
        <v>243</v>
      </c>
      <c r="D36" s="74" t="str">
        <f>VLOOKUP(C36,学校データ!$B$2:$C$55,2,FALSE)</f>
        <v>岐阜</v>
      </c>
      <c r="E36" s="6" t="s">
        <v>244</v>
      </c>
      <c r="F36" s="6" t="s">
        <v>245</v>
      </c>
      <c r="G36" s="6" t="s">
        <v>246</v>
      </c>
      <c r="H36" s="6" t="s">
        <v>247</v>
      </c>
      <c r="I36" s="6" t="s">
        <v>248</v>
      </c>
      <c r="J36" s="7" t="s">
        <v>249</v>
      </c>
    </row>
    <row r="37" spans="2:10" ht="15" customHeight="1">
      <c r="B37" s="21">
        <v>10</v>
      </c>
      <c r="C37" s="98" t="s">
        <v>250</v>
      </c>
      <c r="D37" s="74" t="str">
        <f>VLOOKUP(C37,学校データ!$B$2:$C$55,2,FALSE)</f>
        <v>岐阜</v>
      </c>
      <c r="E37" s="6" t="s">
        <v>251</v>
      </c>
      <c r="F37" s="6" t="s">
        <v>252</v>
      </c>
      <c r="G37" s="6" t="s">
        <v>253</v>
      </c>
      <c r="H37" s="6" t="s">
        <v>254</v>
      </c>
      <c r="I37" s="6" t="s">
        <v>255</v>
      </c>
      <c r="J37" s="7" t="s">
        <v>256</v>
      </c>
    </row>
    <row r="38" spans="2:10" ht="15" customHeight="1">
      <c r="B38" s="21">
        <v>11</v>
      </c>
      <c r="C38" s="98" t="s">
        <v>102</v>
      </c>
      <c r="D38" s="74" t="str">
        <f>VLOOKUP(C38,学校データ!$B$2:$C$55,2,FALSE)</f>
        <v>西濃</v>
      </c>
      <c r="E38" s="6" t="s">
        <v>257</v>
      </c>
      <c r="F38" s="6" t="s">
        <v>258</v>
      </c>
      <c r="G38" s="6" t="s">
        <v>259</v>
      </c>
      <c r="H38" s="6" t="s">
        <v>260</v>
      </c>
      <c r="I38" s="6" t="s">
        <v>261</v>
      </c>
      <c r="J38" s="7" t="s">
        <v>262</v>
      </c>
    </row>
    <row r="39" spans="2:10" ht="15" customHeight="1">
      <c r="B39" s="21">
        <v>12</v>
      </c>
      <c r="C39" s="98" t="s">
        <v>109</v>
      </c>
      <c r="D39" s="74" t="str">
        <f>VLOOKUP(C39,学校データ!$B$2:$C$55,2,FALSE)</f>
        <v>西濃</v>
      </c>
      <c r="E39" s="6" t="s">
        <v>263</v>
      </c>
      <c r="F39" s="6" t="s">
        <v>264</v>
      </c>
      <c r="G39" s="6" t="s">
        <v>265</v>
      </c>
      <c r="H39" s="6" t="s">
        <v>266</v>
      </c>
      <c r="I39" s="6" t="s">
        <v>267</v>
      </c>
      <c r="J39" s="7" t="s">
        <v>268</v>
      </c>
    </row>
    <row r="40" spans="2:10" ht="15" customHeight="1">
      <c r="B40" s="21">
        <v>13</v>
      </c>
      <c r="C40" s="151" t="s">
        <v>116</v>
      </c>
      <c r="D40" s="74" t="str">
        <f>VLOOKUP(C40,学校データ!$B$2:$C$55,2,FALSE)</f>
        <v>西濃</v>
      </c>
      <c r="E40" s="6" t="s">
        <v>269</v>
      </c>
      <c r="F40" s="6" t="s">
        <v>270</v>
      </c>
      <c r="G40" s="6" t="s">
        <v>271</v>
      </c>
      <c r="H40" s="6" t="s">
        <v>272</v>
      </c>
      <c r="I40" s="6" t="s">
        <v>273</v>
      </c>
      <c r="J40" s="7" t="s">
        <v>274</v>
      </c>
    </row>
    <row r="41" spans="2:10" ht="15" customHeight="1">
      <c r="B41" s="21">
        <v>14</v>
      </c>
      <c r="C41" s="151" t="s">
        <v>275</v>
      </c>
      <c r="D41" s="74" t="str">
        <f>VLOOKUP(C41,学校データ!$B$2:$C$55,2,FALSE)</f>
        <v>中濃</v>
      </c>
      <c r="E41" s="6" t="s">
        <v>276</v>
      </c>
      <c r="F41" s="6" t="s">
        <v>277</v>
      </c>
      <c r="G41" s="6" t="s">
        <v>278</v>
      </c>
      <c r="H41" s="6" t="s">
        <v>279</v>
      </c>
      <c r="I41" s="6" t="s">
        <v>280</v>
      </c>
      <c r="J41" s="7" t="s">
        <v>281</v>
      </c>
    </row>
    <row r="42" spans="2:10" ht="15" customHeight="1">
      <c r="B42" s="21">
        <v>15</v>
      </c>
      <c r="C42" s="151" t="s">
        <v>282</v>
      </c>
      <c r="D42" s="74" t="str">
        <f>VLOOKUP(C42,学校データ!$B$2:$C$55,2,FALSE)</f>
        <v>中濃</v>
      </c>
      <c r="E42" s="6" t="s">
        <v>283</v>
      </c>
      <c r="F42" s="6" t="s">
        <v>284</v>
      </c>
      <c r="G42" s="6" t="s">
        <v>285</v>
      </c>
      <c r="H42" s="6" t="s">
        <v>286</v>
      </c>
      <c r="I42" s="6" t="s">
        <v>287</v>
      </c>
      <c r="J42" s="7" t="s">
        <v>288</v>
      </c>
    </row>
    <row r="43" spans="2:10" ht="15" customHeight="1">
      <c r="B43" s="21">
        <v>16</v>
      </c>
      <c r="C43" s="151" t="s">
        <v>289</v>
      </c>
      <c r="D43" s="74" t="str">
        <f>VLOOKUP(C43,学校データ!$B$2:$C$55,2,FALSE)</f>
        <v>中濃</v>
      </c>
      <c r="E43" s="6" t="s">
        <v>290</v>
      </c>
      <c r="F43" s="6" t="s">
        <v>291</v>
      </c>
      <c r="G43" s="6" t="s">
        <v>292</v>
      </c>
      <c r="H43" s="6" t="s">
        <v>293</v>
      </c>
      <c r="I43" s="6" t="s">
        <v>294</v>
      </c>
      <c r="J43" s="7" t="s">
        <v>295</v>
      </c>
    </row>
    <row r="44" spans="2:10" ht="15" customHeight="1">
      <c r="B44" s="21">
        <v>17</v>
      </c>
      <c r="C44" s="152" t="s">
        <v>296</v>
      </c>
      <c r="D44" s="74" t="str">
        <f>VLOOKUP(C44,学校データ!$B$2:$C$55,2,FALSE)</f>
        <v>中濃</v>
      </c>
      <c r="E44" s="112" t="s">
        <v>297</v>
      </c>
      <c r="F44" s="112" t="s">
        <v>298</v>
      </c>
      <c r="G44" s="112" t="s">
        <v>299</v>
      </c>
      <c r="H44" s="112" t="s">
        <v>300</v>
      </c>
      <c r="I44" s="112" t="s">
        <v>301</v>
      </c>
      <c r="J44" s="5" t="s">
        <v>302</v>
      </c>
    </row>
    <row r="45" spans="2:10" ht="15" customHeight="1">
      <c r="B45" s="21">
        <v>18</v>
      </c>
      <c r="C45" s="151" t="s">
        <v>303</v>
      </c>
      <c r="D45" s="74" t="str">
        <f>VLOOKUP(C45,学校データ!$B$2:$C$55,2,FALSE)</f>
        <v>中濃</v>
      </c>
      <c r="E45" s="6" t="s">
        <v>304</v>
      </c>
      <c r="F45" s="6" t="s">
        <v>305</v>
      </c>
      <c r="G45" s="6" t="s">
        <v>306</v>
      </c>
      <c r="H45" s="6" t="s">
        <v>307</v>
      </c>
      <c r="I45" s="6" t="s">
        <v>308</v>
      </c>
      <c r="J45" s="7" t="s">
        <v>309</v>
      </c>
    </row>
    <row r="46" spans="2:10" ht="15" customHeight="1">
      <c r="B46" s="21">
        <v>19</v>
      </c>
      <c r="C46" s="151" t="s">
        <v>31</v>
      </c>
      <c r="D46" s="74" t="str">
        <f>VLOOKUP(C46,学校データ!$B$2:$C$55,2,FALSE)</f>
        <v>東濃</v>
      </c>
      <c r="E46" s="6" t="s">
        <v>310</v>
      </c>
      <c r="F46" s="6" t="s">
        <v>311</v>
      </c>
      <c r="G46" s="6" t="s">
        <v>312</v>
      </c>
      <c r="H46" s="6" t="s">
        <v>313</v>
      </c>
      <c r="I46" s="6" t="s">
        <v>314</v>
      </c>
      <c r="J46" s="7" t="s">
        <v>315</v>
      </c>
    </row>
    <row r="47" spans="2:10" ht="15" customHeight="1" thickBot="1">
      <c r="B47" s="22">
        <v>20</v>
      </c>
      <c r="C47" s="153" t="s">
        <v>316</v>
      </c>
      <c r="D47" s="8" t="str">
        <f>VLOOKUP(C47,学校データ!$B$2:$C$55,2,FALSE)</f>
        <v>東濃</v>
      </c>
      <c r="E47" s="8" t="s">
        <v>317</v>
      </c>
      <c r="F47" s="8" t="s">
        <v>318</v>
      </c>
      <c r="G47" s="8" t="s">
        <v>319</v>
      </c>
      <c r="H47" s="8" t="s">
        <v>320</v>
      </c>
      <c r="I47" s="8" t="s">
        <v>321</v>
      </c>
      <c r="J47" s="9" t="s">
        <v>322</v>
      </c>
    </row>
    <row r="48" spans="2:10" ht="12.75" thickTop="1"/>
  </sheetData>
  <mergeCells count="12">
    <mergeCell ref="B26:B27"/>
    <mergeCell ref="C26:C27"/>
    <mergeCell ref="E26:E27"/>
    <mergeCell ref="F26:J26"/>
    <mergeCell ref="B1:J1"/>
    <mergeCell ref="B2:B3"/>
    <mergeCell ref="C2:C3"/>
    <mergeCell ref="E2:E3"/>
    <mergeCell ref="F2:J2"/>
    <mergeCell ref="B25:J25"/>
    <mergeCell ref="D2:D3"/>
    <mergeCell ref="D26:D27"/>
  </mergeCells>
  <phoneticPr fontId="25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48"/>
  <sheetViews>
    <sheetView workbookViewId="0"/>
  </sheetViews>
  <sheetFormatPr defaultColWidth="10" defaultRowHeight="12"/>
  <cols>
    <col min="1" max="1" width="1.625" style="1" customWidth="1"/>
    <col min="2" max="2" width="4.25" style="1" customWidth="1"/>
    <col min="3" max="3" width="8.375" style="2" customWidth="1"/>
    <col min="4" max="4" width="7.5" style="1" bestFit="1" customWidth="1"/>
    <col min="5" max="5" width="10.625" style="1" customWidth="1"/>
    <col min="6" max="10" width="12" style="1" customWidth="1"/>
    <col min="11" max="16384" width="10" style="1"/>
  </cols>
  <sheetData>
    <row r="1" spans="2:10" ht="20.100000000000001" customHeight="1" thickBot="1">
      <c r="B1" s="183" t="s">
        <v>44</v>
      </c>
      <c r="C1" s="183"/>
      <c r="D1" s="183"/>
      <c r="E1" s="183"/>
      <c r="F1" s="184"/>
      <c r="G1" s="184"/>
      <c r="H1" s="184"/>
      <c r="I1" s="184"/>
      <c r="J1" s="184"/>
    </row>
    <row r="2" spans="2:10" ht="13.7" customHeight="1" thickTop="1">
      <c r="B2" s="200"/>
      <c r="C2" s="191" t="s">
        <v>45</v>
      </c>
      <c r="D2" s="193" t="s">
        <v>46</v>
      </c>
      <c r="E2" s="195" t="s">
        <v>47</v>
      </c>
      <c r="F2" s="197" t="s">
        <v>48</v>
      </c>
      <c r="G2" s="198"/>
      <c r="H2" s="198"/>
      <c r="I2" s="198"/>
      <c r="J2" s="199"/>
    </row>
    <row r="3" spans="2:10" ht="13.7" customHeight="1" thickBot="1">
      <c r="B3" s="201"/>
      <c r="C3" s="192"/>
      <c r="D3" s="194"/>
      <c r="E3" s="196"/>
      <c r="F3" s="121" t="s">
        <v>49</v>
      </c>
      <c r="G3" s="121" t="s">
        <v>50</v>
      </c>
      <c r="H3" s="121" t="s">
        <v>51</v>
      </c>
      <c r="I3" s="121" t="s">
        <v>52</v>
      </c>
      <c r="J3" s="122" t="s">
        <v>53</v>
      </c>
    </row>
    <row r="4" spans="2:10" ht="15" customHeight="1" thickTop="1">
      <c r="B4" s="123">
        <v>1</v>
      </c>
      <c r="C4" s="124" t="s">
        <v>323</v>
      </c>
      <c r="D4" s="120" t="str">
        <f>VLOOKUP(C4,学校データ!$B$2:$C$55,2,FALSE)</f>
        <v>東濃</v>
      </c>
      <c r="E4" s="120" t="str">
        <f>IFERROR(VLOOKUP($C4,団体名簿!$C$4:$J$23,3,0),"")</f>
        <v>杉江　尚紀</v>
      </c>
      <c r="F4" s="120" t="str">
        <f>IFERROR(VLOOKUP($C4,団体名簿!$C$4:$J$23,4,0),"")</f>
        <v>桃山　　晃③</v>
      </c>
      <c r="G4" s="120" t="str">
        <f>IFERROR(VLOOKUP($C4,団体名簿!$C$4:$J$23,5,0),"")</f>
        <v>古屋　良祐③</v>
      </c>
      <c r="H4" s="120" t="str">
        <f>IFERROR(VLOOKUP($C4,団体名簿!$C$4:$J$23,6,0),"")</f>
        <v>矢内　大祐②</v>
      </c>
      <c r="I4" s="120" t="str">
        <f>IFERROR(VLOOKUP($C4,団体名簿!$C$4:$J$23,7,0),"")</f>
        <v>長田虎汰郎②</v>
      </c>
      <c r="J4" s="125" t="str">
        <f>IFERROR(VLOOKUP($C4,団体名簿!$C$4:$J$23,8,0),"")</f>
        <v>西山　大樹①</v>
      </c>
    </row>
    <row r="5" spans="2:10" ht="15" customHeight="1">
      <c r="B5" s="126">
        <v>2</v>
      </c>
      <c r="C5" s="24" t="s">
        <v>569</v>
      </c>
      <c r="D5" s="24" t="str">
        <f>VLOOKUP(C5,学校データ!$B$2:$C$55,2,FALSE)</f>
        <v>岐阜</v>
      </c>
      <c r="E5" s="24" t="str">
        <f>IFERROR(VLOOKUP($C5,団体名簿!$C$4:$J$23,3,0),"")</f>
        <v>崎原　泰弘</v>
      </c>
      <c r="F5" s="24" t="str">
        <f>IFERROR(VLOOKUP($C5,団体名簿!$C$4:$J$23,4,0),"")</f>
        <v>所　　泰成③</v>
      </c>
      <c r="G5" s="24" t="str">
        <f>IFERROR(VLOOKUP($C5,団体名簿!$C$4:$J$23,5,0),"")</f>
        <v>竹中　舞志③</v>
      </c>
      <c r="H5" s="24" t="str">
        <f>IFERROR(VLOOKUP($C5,団体名簿!$C$4:$J$23,6,0),"")</f>
        <v>井道　匠太③</v>
      </c>
      <c r="I5" s="24" t="str">
        <f>IFERROR(VLOOKUP($C5,団体名簿!$C$4:$J$23,7,0),"")</f>
        <v>岩田　俐来③</v>
      </c>
      <c r="J5" s="28" t="str">
        <f>IFERROR(VLOOKUP($C5,団体名簿!$C$4:$J$23,8,0),"")</f>
        <v>北村伊歩基②</v>
      </c>
    </row>
    <row r="6" spans="2:10" ht="15" customHeight="1">
      <c r="B6" s="126">
        <v>3</v>
      </c>
      <c r="C6" s="127" t="s">
        <v>556</v>
      </c>
      <c r="D6" s="24" t="str">
        <f>VLOOKUP(C6,学校データ!$B$2:$C$55,2,FALSE)</f>
        <v>中濃</v>
      </c>
      <c r="E6" s="24" t="str">
        <f>IFERROR(VLOOKUP($C6,団体名簿!$C$4:$J$23,3,0),"")</f>
        <v>田代　寿文</v>
      </c>
      <c r="F6" s="24" t="str">
        <f>IFERROR(VLOOKUP($C6,団体名簿!$C$4:$J$23,4,0),"")</f>
        <v>長島　一朔③</v>
      </c>
      <c r="G6" s="24" t="str">
        <f>IFERROR(VLOOKUP($C6,団体名簿!$C$4:$J$23,5,0),"")</f>
        <v>尾関日乃佑②</v>
      </c>
      <c r="H6" s="24" t="str">
        <f>IFERROR(VLOOKUP($C6,団体名簿!$C$4:$J$23,6,0),"")</f>
        <v>三品　遥輝②</v>
      </c>
      <c r="I6" s="24" t="str">
        <f>IFERROR(VLOOKUP($C6,団体名簿!$C$4:$J$23,7,0),"")</f>
        <v>松本　温司③</v>
      </c>
      <c r="J6" s="28" t="str">
        <f>IFERROR(VLOOKUP($C6,団体名簿!$C$4:$J$23,8,0),"")</f>
        <v>後藤　敦朗③</v>
      </c>
    </row>
    <row r="7" spans="2:10" ht="15" customHeight="1">
      <c r="B7" s="126">
        <v>4</v>
      </c>
      <c r="C7" s="24" t="s">
        <v>571</v>
      </c>
      <c r="D7" s="24" t="str">
        <f>VLOOKUP(C7,学校データ!$B$2:$C$55,2,FALSE)</f>
        <v>岐阜</v>
      </c>
      <c r="E7" s="24" t="str">
        <f>IFERROR(VLOOKUP($C7,団体名簿!$C$4:$J$23,3,0),"")</f>
        <v>竹嶋　大輝</v>
      </c>
      <c r="F7" s="24" t="str">
        <f>IFERROR(VLOOKUP($C7,団体名簿!$C$4:$J$23,4,0),"")</f>
        <v>多和田愛杜③</v>
      </c>
      <c r="G7" s="24" t="str">
        <f>IFERROR(VLOOKUP($C7,団体名簿!$C$4:$J$23,5,0),"")</f>
        <v>善家　幸輝②</v>
      </c>
      <c r="H7" s="24" t="str">
        <f>IFERROR(VLOOKUP($C7,団体名簿!$C$4:$J$23,6,0),"")</f>
        <v>友広　陽斗②</v>
      </c>
      <c r="I7" s="24" t="str">
        <f>IFERROR(VLOOKUP($C7,団体名簿!$C$4:$J$23,7,0),"")</f>
        <v>山中　麻翔③</v>
      </c>
      <c r="J7" s="28" t="str">
        <f>IFERROR(VLOOKUP($C7,団体名簿!$C$4:$J$23,8,0),"")</f>
        <v>安川　晴稀②</v>
      </c>
    </row>
    <row r="8" spans="2:10" ht="15" customHeight="1">
      <c r="B8" s="126">
        <v>5</v>
      </c>
      <c r="C8" s="127" t="s">
        <v>570</v>
      </c>
      <c r="D8" s="24" t="str">
        <f>VLOOKUP(C8,学校データ!$B$2:$C$55,2,FALSE)</f>
        <v>西濃</v>
      </c>
      <c r="E8" s="24" t="str">
        <f>IFERROR(VLOOKUP($C8,団体名簿!$C$4:$J$23,3,0),"")</f>
        <v>中村　治男</v>
      </c>
      <c r="F8" s="24" t="str">
        <f>IFERROR(VLOOKUP($C8,団体名簿!$C$4:$J$23,4,0),"")</f>
        <v>佐藤　　漣②</v>
      </c>
      <c r="G8" s="24" t="str">
        <f>IFERROR(VLOOKUP($C8,団体名簿!$C$4:$J$23,5,0),"")</f>
        <v>長尾　侑和②</v>
      </c>
      <c r="H8" s="24" t="str">
        <f>IFERROR(VLOOKUP($C8,団体名簿!$C$4:$J$23,6,0),"")</f>
        <v>安藤　琢真③</v>
      </c>
      <c r="I8" s="24" t="str">
        <f>IFERROR(VLOOKUP($C8,団体名簿!$C$4:$J$23,7,0),"")</f>
        <v>宮嶋　潤紀③</v>
      </c>
      <c r="J8" s="28" t="str">
        <f>IFERROR(VLOOKUP($C8,団体名簿!$C$4:$J$23,8,0),"")</f>
        <v>光井　祐輝②</v>
      </c>
    </row>
    <row r="9" spans="2:10" ht="15" customHeight="1">
      <c r="B9" s="126">
        <v>6</v>
      </c>
      <c r="C9" s="127" t="s">
        <v>561</v>
      </c>
      <c r="D9" s="24" t="str">
        <f>VLOOKUP(C9,学校データ!$B$2:$C$55,2,FALSE)</f>
        <v>西濃</v>
      </c>
      <c r="E9" s="24" t="str">
        <f>IFERROR(VLOOKUP($C9,団体名簿!$C$4:$J$23,3,0),"")</f>
        <v>杉山登志郎</v>
      </c>
      <c r="F9" s="24" t="str">
        <f>IFERROR(VLOOKUP($C9,団体名簿!$C$4:$J$23,4,0),"")</f>
        <v>近藤　陽太③</v>
      </c>
      <c r="G9" s="24" t="str">
        <f>IFERROR(VLOOKUP($C9,団体名簿!$C$4:$J$23,5,0),"")</f>
        <v>長屋　侑成③</v>
      </c>
      <c r="H9" s="24" t="str">
        <f>IFERROR(VLOOKUP($C9,団体名簿!$C$4:$J$23,6,0),"")</f>
        <v>笠井　祐樹②</v>
      </c>
      <c r="I9" s="24" t="str">
        <f>IFERROR(VLOOKUP($C9,団体名簿!$C$4:$J$23,7,0),"")</f>
        <v>安藤　駿佑③</v>
      </c>
      <c r="J9" s="28" t="str">
        <f>IFERROR(VLOOKUP($C9,団体名簿!$C$4:$J$23,8,0),"")</f>
        <v>小倉　悠真③</v>
      </c>
    </row>
    <row r="10" spans="2:10" ht="15" customHeight="1">
      <c r="B10" s="126">
        <v>7</v>
      </c>
      <c r="C10" s="127" t="s">
        <v>572</v>
      </c>
      <c r="D10" s="24" t="str">
        <f>VLOOKUP(C10,学校データ!$B$2:$C$55,2,FALSE)</f>
        <v>中濃</v>
      </c>
      <c r="E10" s="24" t="str">
        <f>IFERROR(VLOOKUP($C10,団体名簿!$C$4:$J$23,3,0),"")</f>
        <v>内藤　　崇</v>
      </c>
      <c r="F10" s="24" t="str">
        <f>IFERROR(VLOOKUP($C10,団体名簿!$C$4:$J$23,4,0),"")</f>
        <v>橋本　拓也③</v>
      </c>
      <c r="G10" s="24" t="str">
        <f>IFERROR(VLOOKUP($C10,団体名簿!$C$4:$J$23,5,0),"")</f>
        <v>林　　大和③</v>
      </c>
      <c r="H10" s="24" t="str">
        <f>IFERROR(VLOOKUP($C10,団体名簿!$C$4:$J$23,6,0),"")</f>
        <v>金井　秀河③</v>
      </c>
      <c r="I10" s="24" t="str">
        <f>IFERROR(VLOOKUP($C10,団体名簿!$C$4:$J$23,7,0),"")</f>
        <v>伊左治遥人②</v>
      </c>
      <c r="J10" s="28" t="str">
        <f>IFERROR(VLOOKUP($C10,団体名簿!$C$4:$J$23,8,0),"")</f>
        <v>竹内　陸人③</v>
      </c>
    </row>
    <row r="11" spans="2:10" ht="15" customHeight="1">
      <c r="B11" s="126">
        <v>8</v>
      </c>
      <c r="C11" s="24" t="s">
        <v>573</v>
      </c>
      <c r="D11" s="24" t="str">
        <f>VLOOKUP(C11,学校データ!$B$2:$C$55,2,FALSE)</f>
        <v>中濃</v>
      </c>
      <c r="E11" s="24" t="str">
        <f>IFERROR(VLOOKUP($C11,団体名簿!$C$4:$J$23,3,0),"")</f>
        <v>加藤　博也</v>
      </c>
      <c r="F11" s="24" t="str">
        <f>IFERROR(VLOOKUP($C11,団体名簿!$C$4:$J$23,4,0),"")</f>
        <v>長屋　丈大③</v>
      </c>
      <c r="G11" s="24" t="str">
        <f>IFERROR(VLOOKUP($C11,団体名簿!$C$4:$J$23,5,0),"")</f>
        <v>坪井　　隼③</v>
      </c>
      <c r="H11" s="24" t="str">
        <f>IFERROR(VLOOKUP($C11,団体名簿!$C$4:$J$23,6,0),"")</f>
        <v>栁原　日和③</v>
      </c>
      <c r="I11" s="24" t="str">
        <f>IFERROR(VLOOKUP($C11,団体名簿!$C$4:$J$23,7,0),"")</f>
        <v>小杉　修蔵②</v>
      </c>
      <c r="J11" s="28" t="str">
        <f>IFERROR(VLOOKUP($C11,団体名簿!$C$4:$J$23,8,0),"")</f>
        <v>久野　優樹③</v>
      </c>
    </row>
    <row r="12" spans="2:10" ht="15" customHeight="1">
      <c r="B12" s="126">
        <v>9</v>
      </c>
      <c r="C12" s="127" t="s">
        <v>574</v>
      </c>
      <c r="D12" s="24" t="str">
        <f>VLOOKUP(C12,学校データ!$B$2:$C$55,2,FALSE)</f>
        <v>岐阜</v>
      </c>
      <c r="E12" s="24" t="str">
        <f>IFERROR(VLOOKUP($C12,団体名簿!$C$4:$J$23,3,0),"")</f>
        <v>森　　有紀</v>
      </c>
      <c r="F12" s="24" t="str">
        <f>IFERROR(VLOOKUP($C12,団体名簿!$C$4:$J$23,4,0),"")</f>
        <v>杉田　健心②</v>
      </c>
      <c r="G12" s="24" t="str">
        <f>IFERROR(VLOOKUP($C12,団体名簿!$C$4:$J$23,5,0),"")</f>
        <v>鈴木　啓太②</v>
      </c>
      <c r="H12" s="24" t="str">
        <f>IFERROR(VLOOKUP($C12,団体名簿!$C$4:$J$23,6,0),"")</f>
        <v>山下銀之丞②</v>
      </c>
      <c r="I12" s="24" t="str">
        <f>IFERROR(VLOOKUP($C12,団体名簿!$C$4:$J$23,7,0),"")</f>
        <v>奥村　陽太②</v>
      </c>
      <c r="J12" s="28" t="str">
        <f>IFERROR(VLOOKUP($C12,団体名簿!$C$4:$J$23,8,0),"")</f>
        <v>片桐　佳祐②</v>
      </c>
    </row>
    <row r="13" spans="2:10" ht="15" customHeight="1">
      <c r="B13" s="126">
        <v>10</v>
      </c>
      <c r="C13" s="127" t="s">
        <v>558</v>
      </c>
      <c r="D13" s="24" t="str">
        <f>VLOOKUP(C13,学校データ!$B$2:$C$55,2,FALSE)</f>
        <v>東濃</v>
      </c>
      <c r="E13" s="24" t="str">
        <f>IFERROR(VLOOKUP($C13,団体名簿!$C$4:$J$23,3,0),"")</f>
        <v>小笠原涼太</v>
      </c>
      <c r="F13" s="24" t="str">
        <f>IFERROR(VLOOKUP($C13,団体名簿!$C$4:$J$23,4,0),"")</f>
        <v>橋詰　拡輝①</v>
      </c>
      <c r="G13" s="24" t="str">
        <f>IFERROR(VLOOKUP($C13,団体名簿!$C$4:$J$23,5,0),"")</f>
        <v>橋詰　直隼③</v>
      </c>
      <c r="H13" s="24" t="str">
        <f>IFERROR(VLOOKUP($C13,団体名簿!$C$4:$J$23,6,0),"")</f>
        <v>新田　元椰③</v>
      </c>
      <c r="I13" s="24" t="str">
        <f>IFERROR(VLOOKUP($C13,団体名簿!$C$4:$J$23,7,0),"")</f>
        <v>加藤　静真③</v>
      </c>
      <c r="J13" s="28" t="str">
        <f>IFERROR(VLOOKUP($C13,団体名簿!$C$4:$J$23,8,0),"")</f>
        <v>後藤　朝陽②</v>
      </c>
    </row>
    <row r="14" spans="2:10" ht="15" customHeight="1">
      <c r="B14" s="126">
        <v>11</v>
      </c>
      <c r="C14" s="127" t="s">
        <v>559</v>
      </c>
      <c r="D14" s="24" t="str">
        <f>VLOOKUP(C14,学校データ!$B$2:$C$55,2,FALSE)</f>
        <v>岐阜</v>
      </c>
      <c r="E14" s="24" t="str">
        <f>IFERROR(VLOOKUP($C14,団体名簿!$C$4:$J$23,3,0),"")</f>
        <v>加藤　健司</v>
      </c>
      <c r="F14" s="24" t="str">
        <f>IFERROR(VLOOKUP($C14,団体名簿!$C$4:$J$23,4,0),"")</f>
        <v>村田　佑太①</v>
      </c>
      <c r="G14" s="24" t="str">
        <f>IFERROR(VLOOKUP($C14,団体名簿!$C$4:$J$23,5,0),"")</f>
        <v>丹羽　駿介③</v>
      </c>
      <c r="H14" s="24" t="str">
        <f>IFERROR(VLOOKUP($C14,団体名簿!$C$4:$J$23,6,0),"")</f>
        <v>澤田　亮覇③</v>
      </c>
      <c r="I14" s="24" t="str">
        <f>IFERROR(VLOOKUP($C14,団体名簿!$C$4:$J$23,7,0),"")</f>
        <v>中川　慎梧③</v>
      </c>
      <c r="J14" s="28" t="str">
        <f>IFERROR(VLOOKUP($C14,団体名簿!$C$4:$J$23,8,0),"")</f>
        <v>伏屋　慶一②</v>
      </c>
    </row>
    <row r="15" spans="2:10" ht="15" customHeight="1">
      <c r="B15" s="126">
        <v>12</v>
      </c>
      <c r="C15" s="127" t="s">
        <v>557</v>
      </c>
      <c r="D15" s="24" t="str">
        <f>VLOOKUP(C15,学校データ!$B$2:$C$55,2,FALSE)</f>
        <v>西濃</v>
      </c>
      <c r="E15" s="24" t="str">
        <f>IFERROR(VLOOKUP($C15,団体名簿!$C$4:$J$23,3,0),"")</f>
        <v>岩田　知佳</v>
      </c>
      <c r="F15" s="24" t="str">
        <f>IFERROR(VLOOKUP($C15,団体名簿!$C$4:$J$23,4,0),"")</f>
        <v>樋口　敬斗③</v>
      </c>
      <c r="G15" s="24" t="str">
        <f>IFERROR(VLOOKUP($C15,団体名簿!$C$4:$J$23,5,0),"")</f>
        <v>瀬戸　彬最③</v>
      </c>
      <c r="H15" s="24" t="str">
        <f>IFERROR(VLOOKUP($C15,団体名簿!$C$4:$J$23,6,0),"")</f>
        <v>安藤　光志③</v>
      </c>
      <c r="I15" s="24" t="str">
        <f>IFERROR(VLOOKUP($C15,団体名簿!$C$4:$J$23,7,0),"")</f>
        <v>小寺　寛紀③</v>
      </c>
      <c r="J15" s="28" t="str">
        <f>IFERROR(VLOOKUP($C15,団体名簿!$C$4:$J$23,8,0),"")</f>
        <v>赤瀬川恵奏③</v>
      </c>
    </row>
    <row r="16" spans="2:10" ht="15" customHeight="1">
      <c r="B16" s="126">
        <v>13</v>
      </c>
      <c r="C16" s="127" t="s">
        <v>575</v>
      </c>
      <c r="D16" s="24" t="str">
        <f>VLOOKUP(C16,学校データ!$B$2:$C$55,2,FALSE)</f>
        <v>東濃</v>
      </c>
      <c r="E16" s="24" t="str">
        <f>IFERROR(VLOOKUP($C16,団体名簿!$C$4:$J$23,3,0),"")</f>
        <v>杉本　龍司</v>
      </c>
      <c r="F16" s="24" t="str">
        <f>IFERROR(VLOOKUP($C16,団体名簿!$C$4:$J$23,4,0),"")</f>
        <v>磯村　虹太③</v>
      </c>
      <c r="G16" s="24" t="str">
        <f>IFERROR(VLOOKUP($C16,団体名簿!$C$4:$J$23,5,0),"")</f>
        <v>鷲見　啓太③</v>
      </c>
      <c r="H16" s="24" t="str">
        <f>IFERROR(VLOOKUP($C16,団体名簿!$C$4:$J$23,6,0),"")</f>
        <v>原　　駿太③</v>
      </c>
      <c r="I16" s="24" t="str">
        <f>IFERROR(VLOOKUP($C16,団体名簿!$C$4:$J$23,7,0),"")</f>
        <v>林　　悠侑③</v>
      </c>
      <c r="J16" s="28" t="str">
        <f>IFERROR(VLOOKUP($C16,団体名簿!$C$4:$J$23,8,0),"")</f>
        <v>新美　喬基③</v>
      </c>
    </row>
    <row r="17" spans="2:10" ht="15" customHeight="1">
      <c r="B17" s="126">
        <v>14</v>
      </c>
      <c r="C17" s="127" t="s">
        <v>576</v>
      </c>
      <c r="D17" s="24" t="str">
        <f>VLOOKUP(C17,学校データ!$B$2:$C$55,2,FALSE)</f>
        <v>岐阜</v>
      </c>
      <c r="E17" s="24" t="str">
        <f>IFERROR(VLOOKUP($C17,団体名簿!$C$4:$J$23,3,0),"")</f>
        <v>橋本　　純</v>
      </c>
      <c r="F17" s="24" t="str">
        <f>IFERROR(VLOOKUP($C17,団体名簿!$C$4:$J$23,4,0),"")</f>
        <v>辻　　祐史③</v>
      </c>
      <c r="G17" s="24" t="str">
        <f>IFERROR(VLOOKUP($C17,団体名簿!$C$4:$J$23,5,0),"")</f>
        <v>塩谷　怜大②</v>
      </c>
      <c r="H17" s="24" t="str">
        <f>IFERROR(VLOOKUP($C17,団体名簿!$C$4:$J$23,6,0),"")</f>
        <v>栗田　悟琉③</v>
      </c>
      <c r="I17" s="24" t="str">
        <f>IFERROR(VLOOKUP($C17,団体名簿!$C$4:$J$23,7,0),"")</f>
        <v>足立　志透③</v>
      </c>
      <c r="J17" s="28" t="str">
        <f>IFERROR(VLOOKUP($C17,団体名簿!$C$4:$J$23,8,0),"")</f>
        <v>石田　隆頼②</v>
      </c>
    </row>
    <row r="18" spans="2:10" ht="15" customHeight="1">
      <c r="B18" s="126">
        <v>15</v>
      </c>
      <c r="C18" s="24" t="s">
        <v>562</v>
      </c>
      <c r="D18" s="24" t="str">
        <f>VLOOKUP(C18,学校データ!$B$2:$C$55,2,FALSE)</f>
        <v>中濃</v>
      </c>
      <c r="E18" s="24" t="str">
        <f>IFERROR(VLOOKUP($C18,団体名簿!$C$4:$J$23,3,0),"")</f>
        <v>平岡　勇人</v>
      </c>
      <c r="F18" s="24" t="str">
        <f>IFERROR(VLOOKUP($C18,団体名簿!$C$4:$J$23,4,0),"")</f>
        <v>坪井　友哉③</v>
      </c>
      <c r="G18" s="24" t="str">
        <f>IFERROR(VLOOKUP($C18,団体名簿!$C$4:$J$23,5,0),"")</f>
        <v>野田　蒼偉③</v>
      </c>
      <c r="H18" s="24" t="str">
        <f>IFERROR(VLOOKUP($C18,団体名簿!$C$4:$J$23,6,0),"")</f>
        <v>安藤　健太③</v>
      </c>
      <c r="I18" s="24" t="str">
        <f>IFERROR(VLOOKUP($C18,団体名簿!$C$4:$J$23,7,0),"")</f>
        <v>中島　快斗③</v>
      </c>
      <c r="J18" s="28" t="str">
        <f>IFERROR(VLOOKUP($C18,団体名簿!$C$4:$J$23,8,0),"")</f>
        <v>早川　僚真③</v>
      </c>
    </row>
    <row r="19" spans="2:10" ht="15" customHeight="1">
      <c r="B19" s="126">
        <v>16</v>
      </c>
      <c r="C19" s="127" t="s">
        <v>577</v>
      </c>
      <c r="D19" s="24" t="str">
        <f>VLOOKUP(C19,学校データ!$B$2:$C$55,2,FALSE)</f>
        <v>岐阜</v>
      </c>
      <c r="E19" s="24" t="str">
        <f>IFERROR(VLOOKUP($C19,団体名簿!$C$4:$J$23,3,0),"")</f>
        <v>堀　　　薫</v>
      </c>
      <c r="F19" s="24" t="str">
        <f>IFERROR(VLOOKUP($C19,団体名簿!$C$4:$J$23,4,0),"")</f>
        <v>岩間　由祐③</v>
      </c>
      <c r="G19" s="24" t="str">
        <f>IFERROR(VLOOKUP($C19,団体名簿!$C$4:$J$23,5,0),"")</f>
        <v>北島　颯人②</v>
      </c>
      <c r="H19" s="24" t="str">
        <f>IFERROR(VLOOKUP($C19,団体名簿!$C$4:$J$23,6,0),"")</f>
        <v>浦山　湧斗③</v>
      </c>
      <c r="I19" s="24" t="str">
        <f>IFERROR(VLOOKUP($C19,団体名簿!$C$4:$J$23,7,0),"")</f>
        <v>井深　雄貴②</v>
      </c>
      <c r="J19" s="28" t="str">
        <f>IFERROR(VLOOKUP($C19,団体名簿!$C$4:$J$23,8,0),"")</f>
        <v>小原　拓巳③</v>
      </c>
    </row>
    <row r="20" spans="2:10" ht="15" customHeight="1">
      <c r="B20" s="126">
        <v>17</v>
      </c>
      <c r="C20" s="127" t="s">
        <v>578</v>
      </c>
      <c r="D20" s="24" t="str">
        <f>VLOOKUP(C20,学校データ!$B$2:$C$55,2,FALSE)</f>
        <v>中濃</v>
      </c>
      <c r="E20" s="24" t="str">
        <f>IFERROR(VLOOKUP($C20,団体名簿!$C$4:$J$23,3,0),"")</f>
        <v>水野　孝二</v>
      </c>
      <c r="F20" s="24" t="str">
        <f>IFERROR(VLOOKUP($C20,団体名簿!$C$4:$J$23,4,0),"")</f>
        <v>松岡　颯志③</v>
      </c>
      <c r="G20" s="24" t="str">
        <f>IFERROR(VLOOKUP($C20,団体名簿!$C$4:$J$23,5,0),"")</f>
        <v>深川　海翔③</v>
      </c>
      <c r="H20" s="24" t="str">
        <f>IFERROR(VLOOKUP($C20,団体名簿!$C$4:$J$23,6,0),"")</f>
        <v>伊藤　　汀②</v>
      </c>
      <c r="I20" s="24" t="str">
        <f>IFERROR(VLOOKUP($C20,団体名簿!$C$4:$J$23,7,0),"")</f>
        <v>今井　柊吾②</v>
      </c>
      <c r="J20" s="28" t="str">
        <f>IFERROR(VLOOKUP($C20,団体名簿!$C$4:$J$23,8,0),"")</f>
        <v>伊神　悠雅②</v>
      </c>
    </row>
    <row r="21" spans="2:10" ht="15" customHeight="1">
      <c r="B21" s="126">
        <v>18</v>
      </c>
      <c r="C21" s="127" t="s">
        <v>579</v>
      </c>
      <c r="D21" s="24" t="str">
        <f>VLOOKUP(C21,学校データ!$B$2:$C$55,2,FALSE)</f>
        <v>東濃</v>
      </c>
      <c r="E21" s="24" t="str">
        <f>IFERROR(VLOOKUP($C21,団体名簿!$C$4:$J$23,3,0),"")</f>
        <v>吉田　凌平</v>
      </c>
      <c r="F21" s="24" t="str">
        <f>IFERROR(VLOOKUP($C21,団体名簿!$C$4:$J$23,4,0),"")</f>
        <v>吉川　一太③</v>
      </c>
      <c r="G21" s="24" t="str">
        <f>IFERROR(VLOOKUP($C21,団体名簿!$C$4:$J$23,5,0),"")</f>
        <v>木股　綜希②</v>
      </c>
      <c r="H21" s="24" t="str">
        <f>IFERROR(VLOOKUP($C21,団体名簿!$C$4:$J$23,6,0),"")</f>
        <v>野末　琉生③</v>
      </c>
      <c r="I21" s="24" t="str">
        <f>IFERROR(VLOOKUP($C21,団体名簿!$C$4:$J$23,7,0),"")</f>
        <v>小林　聖矢②</v>
      </c>
      <c r="J21" s="28" t="str">
        <f>IFERROR(VLOOKUP($C21,団体名簿!$C$4:$J$23,8,0),"")</f>
        <v>鈴木　翔太②</v>
      </c>
    </row>
    <row r="22" spans="2:10" ht="15" customHeight="1">
      <c r="B22" s="126">
        <v>19</v>
      </c>
      <c r="C22" s="24" t="s">
        <v>560</v>
      </c>
      <c r="D22" s="24" t="str">
        <f>VLOOKUP(C22,学校データ!$B$2:$C$55,2,FALSE)</f>
        <v>中濃</v>
      </c>
      <c r="E22" s="24" t="str">
        <f>IFERROR(VLOOKUP($C22,団体名簿!$C$4:$J$23,3,0),"")</f>
        <v>柴田　佳祐</v>
      </c>
      <c r="F22" s="24" t="str">
        <f>IFERROR(VLOOKUP($C22,団体名簿!$C$4:$J$23,4,0),"")</f>
        <v>脇方　煌斗③</v>
      </c>
      <c r="G22" s="24" t="str">
        <f>IFERROR(VLOOKUP($C22,団体名簿!$C$4:$J$23,5,0),"")</f>
        <v>田口　和樹③</v>
      </c>
      <c r="H22" s="24" t="str">
        <f>IFERROR(VLOOKUP($C22,団体名簿!$C$4:$J$23,6,0),"")</f>
        <v>今井　大誠③</v>
      </c>
      <c r="I22" s="24" t="str">
        <f>IFERROR(VLOOKUP($C22,団体名簿!$C$4:$J$23,7,0),"")</f>
        <v>平田　士朗③</v>
      </c>
      <c r="J22" s="28" t="str">
        <f>IFERROR(VLOOKUP($C22,団体名簿!$C$4:$J$23,8,0),"")</f>
        <v>大竹　利風③</v>
      </c>
    </row>
    <row r="23" spans="2:10" ht="15" customHeight="1" thickBot="1">
      <c r="B23" s="128">
        <v>20</v>
      </c>
      <c r="C23" s="129" t="s">
        <v>324</v>
      </c>
      <c r="D23" s="25" t="str">
        <f>VLOOKUP(C23,学校データ!$B$2:$C$55,2,FALSE)</f>
        <v>岐阜</v>
      </c>
      <c r="E23" s="25" t="str">
        <f>IFERROR(VLOOKUP($C23,団体名簿!$C$4:$J$23,3,0),"")</f>
        <v>村井　独歩</v>
      </c>
      <c r="F23" s="25" t="str">
        <f>IFERROR(VLOOKUP($C23,団体名簿!$C$4:$J$23,4,0),"")</f>
        <v>可児　優希③</v>
      </c>
      <c r="G23" s="25" t="str">
        <f>IFERROR(VLOOKUP($C23,団体名簿!$C$4:$J$23,5,0),"")</f>
        <v>藤井　良太③</v>
      </c>
      <c r="H23" s="25" t="str">
        <f>IFERROR(VLOOKUP($C23,団体名簿!$C$4:$J$23,6,0),"")</f>
        <v>廣瀬　　仲③</v>
      </c>
      <c r="I23" s="25" t="str">
        <f>IFERROR(VLOOKUP($C23,団体名簿!$C$4:$J$23,7,0),"")</f>
        <v>清野　皓貴②</v>
      </c>
      <c r="J23" s="119" t="str">
        <f>IFERROR(VLOOKUP($C23,団体名簿!$C$4:$J$23,8,0),"")</f>
        <v>安田　大剛②</v>
      </c>
    </row>
    <row r="24" spans="2:10" ht="10.15" customHeight="1" thickTop="1">
      <c r="B24" s="2"/>
      <c r="D24" s="2"/>
    </row>
    <row r="25" spans="2:10" ht="20.100000000000001" customHeight="1" thickBot="1">
      <c r="B25" s="183" t="s">
        <v>191</v>
      </c>
      <c r="C25" s="183"/>
      <c r="D25" s="183"/>
      <c r="E25" s="183"/>
      <c r="F25" s="184"/>
      <c r="G25" s="184"/>
      <c r="H25" s="184"/>
      <c r="I25" s="184"/>
      <c r="J25" s="184"/>
    </row>
    <row r="26" spans="2:10" ht="13.7" customHeight="1" thickTop="1">
      <c r="B26" s="189"/>
      <c r="C26" s="191" t="s">
        <v>45</v>
      </c>
      <c r="D26" s="193" t="s">
        <v>46</v>
      </c>
      <c r="E26" s="195" t="s">
        <v>47</v>
      </c>
      <c r="F26" s="197" t="s">
        <v>48</v>
      </c>
      <c r="G26" s="198"/>
      <c r="H26" s="198"/>
      <c r="I26" s="198"/>
      <c r="J26" s="199"/>
    </row>
    <row r="27" spans="2:10" ht="13.7" customHeight="1" thickBot="1">
      <c r="B27" s="190"/>
      <c r="C27" s="192"/>
      <c r="D27" s="194"/>
      <c r="E27" s="196"/>
      <c r="F27" s="121" t="s">
        <v>49</v>
      </c>
      <c r="G27" s="121" t="s">
        <v>50</v>
      </c>
      <c r="H27" s="121" t="s">
        <v>51</v>
      </c>
      <c r="I27" s="121" t="s">
        <v>52</v>
      </c>
      <c r="J27" s="122" t="s">
        <v>53</v>
      </c>
    </row>
    <row r="28" spans="2:10" ht="15" customHeight="1" thickTop="1">
      <c r="B28" s="123">
        <v>1</v>
      </c>
      <c r="C28" s="120" t="s">
        <v>324</v>
      </c>
      <c r="D28" s="130" t="str">
        <f>VLOOKUP(C28,学校データ!$B$2:$C$55,2,FALSE)</f>
        <v>岐阜</v>
      </c>
      <c r="E28" s="120" t="str">
        <f>IFERROR(VLOOKUP($C28,団体名簿!$C$28:$J$47,3,0),"")</f>
        <v>大塚　祐輔</v>
      </c>
      <c r="F28" s="120" t="str">
        <f>IFERROR(VLOOKUP($C28,団体名簿!$C$28:$J$47,4,0),"")</f>
        <v>杉山　七菜③</v>
      </c>
      <c r="G28" s="120" t="str">
        <f>IFERROR(VLOOKUP($C28,団体名簿!$C$28:$J$47,5,0),"")</f>
        <v>向山　莉央②</v>
      </c>
      <c r="H28" s="120" t="str">
        <f>IFERROR(VLOOKUP($C28,団体名簿!$C$28:$J$47,6,0),"")</f>
        <v>佐野　愛鈴②</v>
      </c>
      <c r="I28" s="120" t="str">
        <f>IFERROR(VLOOKUP($C28,団体名簿!$C$28:$J$47,7,0),"")</f>
        <v>大野　　 暖②</v>
      </c>
      <c r="J28" s="125" t="str">
        <f>IFERROR(VLOOKUP($C28,団体名簿!$C$28:$J$47,8,0),"")</f>
        <v>酒井　菜帆②</v>
      </c>
    </row>
    <row r="29" spans="2:10" ht="15" customHeight="1">
      <c r="B29" s="126">
        <v>2</v>
      </c>
      <c r="C29" s="24" t="s">
        <v>576</v>
      </c>
      <c r="D29" s="130" t="str">
        <f>VLOOKUP(C29,学校データ!$B$2:$C$55,2,FALSE)</f>
        <v>岐阜</v>
      </c>
      <c r="E29" s="24" t="str">
        <f>IFERROR(VLOOKUP($C29,団体名簿!$C$28:$J$47,3,0),"")</f>
        <v>白井　靖彦</v>
      </c>
      <c r="F29" s="24" t="str">
        <f>IFERROR(VLOOKUP($C29,団体名簿!$C$28:$J$47,4,0),"")</f>
        <v>常冨　愛菜③</v>
      </c>
      <c r="G29" s="24" t="str">
        <f>IFERROR(VLOOKUP($C29,団体名簿!$C$28:$J$47,5,0),"")</f>
        <v>岡部　芹耶③</v>
      </c>
      <c r="H29" s="24" t="str">
        <f>IFERROR(VLOOKUP($C29,団体名簿!$C$28:$J$47,6,0),"")</f>
        <v>木村　唄菜③</v>
      </c>
      <c r="I29" s="24" t="str">
        <f>IFERROR(VLOOKUP($C29,団体名簿!$C$28:$J$47,7,0),"")</f>
        <v>立岡　愛梨③</v>
      </c>
      <c r="J29" s="28" t="str">
        <f>IFERROR(VLOOKUP($C29,団体名簿!$C$28:$J$47,8,0),"")</f>
        <v>亀山　心葉③</v>
      </c>
    </row>
    <row r="30" spans="2:10" ht="15" customHeight="1">
      <c r="B30" s="126">
        <v>3</v>
      </c>
      <c r="C30" s="133" t="s">
        <v>561</v>
      </c>
      <c r="D30" s="130" t="str">
        <f>VLOOKUP(C30,学校データ!$B$2:$C$55,2,FALSE)</f>
        <v>西濃</v>
      </c>
      <c r="E30" s="24" t="str">
        <f>IFERROR(VLOOKUP($C30,団体名簿!$C$28:$J$47,3,0),"")</f>
        <v>五十川　貢</v>
      </c>
      <c r="F30" s="24" t="str">
        <f>IFERROR(VLOOKUP($C30,団体名簿!$C$28:$J$47,4,0),"")</f>
        <v>田中　愛美③</v>
      </c>
      <c r="G30" s="24" t="str">
        <f>IFERROR(VLOOKUP($C30,団体名簿!$C$28:$J$47,5,0),"")</f>
        <v>堀　　みう②</v>
      </c>
      <c r="H30" s="24" t="str">
        <f>IFERROR(VLOOKUP($C30,団体名簿!$C$28:$J$47,6,0),"")</f>
        <v>宮下野乃子③</v>
      </c>
      <c r="I30" s="24" t="str">
        <f>IFERROR(VLOOKUP($C30,団体名簿!$C$28:$J$47,7,0),"")</f>
        <v>國枝姫万莉③</v>
      </c>
      <c r="J30" s="28" t="str">
        <f>IFERROR(VLOOKUP($C30,団体名簿!$C$28:$J$47,8,0),"")</f>
        <v>渡部　藍花③</v>
      </c>
    </row>
    <row r="31" spans="2:10" ht="15" customHeight="1">
      <c r="B31" s="126">
        <v>4</v>
      </c>
      <c r="C31" s="133" t="s">
        <v>580</v>
      </c>
      <c r="D31" s="130" t="str">
        <f>VLOOKUP(C31,学校データ!$B$2:$C$55,2,FALSE)</f>
        <v>中濃</v>
      </c>
      <c r="E31" s="24" t="str">
        <f>IFERROR(VLOOKUP($C31,団体名簿!$C$28:$J$47,3,0),"")</f>
        <v>大塚　志暉</v>
      </c>
      <c r="F31" s="24" t="str">
        <f>IFERROR(VLOOKUP($C31,団体名簿!$C$28:$J$47,4,0),"")</f>
        <v>藤田　夏遥②</v>
      </c>
      <c r="G31" s="24" t="str">
        <f>IFERROR(VLOOKUP($C31,団体名簿!$C$28:$J$47,5,0),"")</f>
        <v>森　菜々香③</v>
      </c>
      <c r="H31" s="24" t="str">
        <f>IFERROR(VLOOKUP($C31,団体名簿!$C$28:$J$47,6,0),"")</f>
        <v>山口　智穂③</v>
      </c>
      <c r="I31" s="24" t="str">
        <f>IFERROR(VLOOKUP($C31,団体名簿!$C$28:$J$47,7,0),"")</f>
        <v>林　亜梨左②</v>
      </c>
      <c r="J31" s="28" t="str">
        <f>IFERROR(VLOOKUP($C31,団体名簿!$C$28:$J$47,8,0),"")</f>
        <v>清水　美吹③</v>
      </c>
    </row>
    <row r="32" spans="2:10" ht="15" customHeight="1">
      <c r="B32" s="126">
        <v>5</v>
      </c>
      <c r="C32" s="24" t="s">
        <v>581</v>
      </c>
      <c r="D32" s="130" t="str">
        <f>VLOOKUP(C32,学校データ!$B$2:$C$55,2,FALSE)</f>
        <v>岐阜</v>
      </c>
      <c r="E32" s="24" t="str">
        <f>IFERROR(VLOOKUP($C32,団体名簿!$C$28:$J$47,3,0),"")</f>
        <v>早川　貴子</v>
      </c>
      <c r="F32" s="24" t="str">
        <f>IFERROR(VLOOKUP($C32,団体名簿!$C$28:$J$47,4,0),"")</f>
        <v>片岡　新菜③</v>
      </c>
      <c r="G32" s="24" t="str">
        <f>IFERROR(VLOOKUP($C32,団体名簿!$C$28:$J$47,5,0),"")</f>
        <v>土本　萌絵③</v>
      </c>
      <c r="H32" s="24" t="str">
        <f>IFERROR(VLOOKUP($C32,団体名簿!$C$28:$J$47,6,0),"")</f>
        <v>花村　祐奈③</v>
      </c>
      <c r="I32" s="24" t="str">
        <f>IFERROR(VLOOKUP($C32,団体名簿!$C$28:$J$47,7,0),"")</f>
        <v>後藤那七海③</v>
      </c>
      <c r="J32" s="28" t="str">
        <f>IFERROR(VLOOKUP($C32,団体名簿!$C$28:$J$47,8,0),"")</f>
        <v>河合　珠希③</v>
      </c>
    </row>
    <row r="33" spans="2:10" ht="15" customHeight="1">
      <c r="B33" s="126">
        <v>6</v>
      </c>
      <c r="C33" s="133" t="s">
        <v>582</v>
      </c>
      <c r="D33" s="130" t="str">
        <f>VLOOKUP(C33,学校データ!$B$2:$C$55,2,FALSE)</f>
        <v>中濃</v>
      </c>
      <c r="E33" s="24" t="str">
        <f>IFERROR(VLOOKUP($C33,団体名簿!$C$28:$J$47,3,0),"")</f>
        <v>堀井　　篤</v>
      </c>
      <c r="F33" s="24" t="str">
        <f>IFERROR(VLOOKUP($C33,団体名簿!$C$28:$J$47,4,0),"")</f>
        <v>秋山　明曖③</v>
      </c>
      <c r="G33" s="24" t="str">
        <f>IFERROR(VLOOKUP($C33,団体名簿!$C$28:$J$47,5,0),"")</f>
        <v>佐橋　柚香③</v>
      </c>
      <c r="H33" s="24" t="str">
        <f>IFERROR(VLOOKUP($C33,団体名簿!$C$28:$J$47,6,0),"")</f>
        <v>松永　珠莉②</v>
      </c>
      <c r="I33" s="24" t="str">
        <f>IFERROR(VLOOKUP($C33,団体名簿!$C$28:$J$47,7,0),"")</f>
        <v>髙木純愛梨②</v>
      </c>
      <c r="J33" s="28" t="str">
        <f>IFERROR(VLOOKUP($C33,団体名簿!$C$28:$J$47,8,0),"")</f>
        <v>小栗　陽和③</v>
      </c>
    </row>
    <row r="34" spans="2:10" ht="15" customHeight="1">
      <c r="B34" s="126">
        <v>7</v>
      </c>
      <c r="C34" s="24" t="s">
        <v>583</v>
      </c>
      <c r="D34" s="130" t="str">
        <f>VLOOKUP(C34,学校データ!$B$2:$C$55,2,FALSE)</f>
        <v>岐阜</v>
      </c>
      <c r="E34" s="24" t="str">
        <f>IFERROR(VLOOKUP($C34,団体名簿!$C$28:$J$47,3,0),"")</f>
        <v>上原　一人</v>
      </c>
      <c r="F34" s="24" t="str">
        <f>IFERROR(VLOOKUP($C34,団体名簿!$C$28:$J$47,4,0),"")</f>
        <v>梅田　 陽②</v>
      </c>
      <c r="G34" s="24" t="str">
        <f>IFERROR(VLOOKUP($C34,団体名簿!$C$28:$J$47,5,0),"")</f>
        <v>下野　愛翔③</v>
      </c>
      <c r="H34" s="24" t="str">
        <f>IFERROR(VLOOKUP($C34,団体名簿!$C$28:$J$47,6,0),"")</f>
        <v>福手ももこ②</v>
      </c>
      <c r="I34" s="24" t="str">
        <f>IFERROR(VLOOKUP($C34,団体名簿!$C$28:$J$47,7,0),"")</f>
        <v>井上梨乃彩③</v>
      </c>
      <c r="J34" s="28" t="str">
        <f>IFERROR(VLOOKUP($C34,団体名簿!$C$28:$J$47,8,0),"")</f>
        <v>丹羽優衣奈②</v>
      </c>
    </row>
    <row r="35" spans="2:10" ht="15" customHeight="1">
      <c r="B35" s="131">
        <v>8</v>
      </c>
      <c r="C35" s="133" t="s">
        <v>584</v>
      </c>
      <c r="D35" s="130" t="str">
        <f>VLOOKUP(C35,学校データ!$B$2:$C$55,2,FALSE)</f>
        <v>東濃</v>
      </c>
      <c r="E35" s="24" t="str">
        <f>IFERROR(VLOOKUP($C35,団体名簿!$C$28:$J$47,3,0),"")</f>
        <v>水谷　浩久</v>
      </c>
      <c r="F35" s="24" t="str">
        <f>IFERROR(VLOOKUP($C35,団体名簿!$C$28:$J$47,4,0),"")</f>
        <v>池俣　知佳①</v>
      </c>
      <c r="G35" s="24" t="str">
        <f>IFERROR(VLOOKUP($C35,団体名簿!$C$28:$J$47,5,0),"")</f>
        <v>田牧　里渉②</v>
      </c>
      <c r="H35" s="24" t="str">
        <f>IFERROR(VLOOKUP($C35,団体名簿!$C$28:$J$47,6,0),"")</f>
        <v>長谷川結乙③</v>
      </c>
      <c r="I35" s="24" t="str">
        <f>IFERROR(VLOOKUP($C35,団体名簿!$C$28:$J$47,7,0),"")</f>
        <v>纐纈　芽依③</v>
      </c>
      <c r="J35" s="28" t="str">
        <f>IFERROR(VLOOKUP($C35,団体名簿!$C$28:$J$47,8,0),"")</f>
        <v>藤田　紗衣②</v>
      </c>
    </row>
    <row r="36" spans="2:10" ht="15" customHeight="1">
      <c r="B36" s="131">
        <v>9</v>
      </c>
      <c r="C36" s="24" t="s">
        <v>585</v>
      </c>
      <c r="D36" s="130" t="str">
        <f>VLOOKUP(C36,学校データ!$B$2:$C$55,2,FALSE)</f>
        <v>岐阜</v>
      </c>
      <c r="E36" s="24" t="str">
        <f>IFERROR(VLOOKUP($C36,団体名簿!$C$28:$J$47,3,0),"")</f>
        <v>長井　篤史</v>
      </c>
      <c r="F36" s="24" t="str">
        <f>IFERROR(VLOOKUP($C36,団体名簿!$C$28:$J$47,4,0),"")</f>
        <v>山谷　莉子①</v>
      </c>
      <c r="G36" s="24" t="str">
        <f>IFERROR(VLOOKUP($C36,団体名簿!$C$28:$J$47,5,0),"")</f>
        <v>園井　美月①</v>
      </c>
      <c r="H36" s="24" t="str">
        <f>IFERROR(VLOOKUP($C36,団体名簿!$C$28:$J$47,6,0),"")</f>
        <v>糟谷　柚奈②</v>
      </c>
      <c r="I36" s="24" t="str">
        <f>IFERROR(VLOOKUP($C36,団体名簿!$C$28:$J$47,7,0),"")</f>
        <v>國枝　わこ②</v>
      </c>
      <c r="J36" s="28" t="str">
        <f>IFERROR(VLOOKUP($C36,団体名簿!$C$28:$J$47,8,0),"")</f>
        <v>山田奈乃羽①</v>
      </c>
    </row>
    <row r="37" spans="2:10" ht="15" customHeight="1">
      <c r="B37" s="131">
        <v>10</v>
      </c>
      <c r="C37" s="24" t="s">
        <v>556</v>
      </c>
      <c r="D37" s="130" t="str">
        <f>VLOOKUP(C37,学校データ!$B$2:$C$55,2,FALSE)</f>
        <v>中濃</v>
      </c>
      <c r="E37" s="24" t="str">
        <f>IFERROR(VLOOKUP($C37,団体名簿!$C$28:$J$47,3,0),"")</f>
        <v>奥田　靖彦</v>
      </c>
      <c r="F37" s="24" t="str">
        <f>IFERROR(VLOOKUP($C37,団体名簿!$C$28:$J$47,4,0),"")</f>
        <v>三島　黎空③</v>
      </c>
      <c r="G37" s="24" t="str">
        <f>IFERROR(VLOOKUP($C37,団体名簿!$C$28:$J$47,5,0),"")</f>
        <v>加藤　来望③</v>
      </c>
      <c r="H37" s="24" t="str">
        <f>IFERROR(VLOOKUP($C37,団体名簿!$C$28:$J$47,6,0),"")</f>
        <v>田口　心優②</v>
      </c>
      <c r="I37" s="24" t="str">
        <f>IFERROR(VLOOKUP($C37,団体名簿!$C$28:$J$47,7,0),"")</f>
        <v>加藤　桜月③</v>
      </c>
      <c r="J37" s="28" t="str">
        <f>IFERROR(VLOOKUP($C37,団体名簿!$C$28:$J$47,8,0),"")</f>
        <v>江川　日菜③</v>
      </c>
    </row>
    <row r="38" spans="2:10" ht="15" customHeight="1">
      <c r="B38" s="131">
        <v>11</v>
      </c>
      <c r="C38" s="133" t="s">
        <v>586</v>
      </c>
      <c r="D38" s="130" t="str">
        <f>VLOOKUP(C38,学校データ!$B$2:$C$55,2,FALSE)</f>
        <v>東濃</v>
      </c>
      <c r="E38" s="24" t="str">
        <f>IFERROR(VLOOKUP($C38,団体名簿!$C$28:$J$47,3,0),"")</f>
        <v>森本　展健</v>
      </c>
      <c r="F38" s="24" t="str">
        <f>IFERROR(VLOOKUP($C38,団体名簿!$C$28:$J$47,4,0),"")</f>
        <v>山田　奈々③</v>
      </c>
      <c r="G38" s="24" t="str">
        <f>IFERROR(VLOOKUP($C38,団体名簿!$C$28:$J$47,5,0),"")</f>
        <v>古林　優衣①</v>
      </c>
      <c r="H38" s="24" t="str">
        <f>IFERROR(VLOOKUP($C38,団体名簿!$C$28:$J$47,6,0),"")</f>
        <v>工藤　朱音②</v>
      </c>
      <c r="I38" s="24" t="str">
        <f>IFERROR(VLOOKUP($C38,団体名簿!$C$28:$J$47,7,0),"")</f>
        <v>森　彩花里①</v>
      </c>
      <c r="J38" s="28" t="str">
        <f>IFERROR(VLOOKUP($C38,団体名簿!$C$28:$J$47,8,0),"")</f>
        <v>林　　菜那③</v>
      </c>
    </row>
    <row r="39" spans="2:10" ht="15" customHeight="1">
      <c r="B39" s="131">
        <v>12</v>
      </c>
      <c r="C39" s="24" t="s">
        <v>562</v>
      </c>
      <c r="D39" s="130" t="str">
        <f>VLOOKUP(C39,学校データ!$B$2:$C$55,2,FALSE)</f>
        <v>中濃</v>
      </c>
      <c r="E39" s="24" t="str">
        <f>IFERROR(VLOOKUP($C39,団体名簿!$C$28:$J$47,3,0),"")</f>
        <v>古川　和央</v>
      </c>
      <c r="F39" s="24" t="str">
        <f>IFERROR(VLOOKUP($C39,団体名簿!$C$28:$J$47,4,0),"")</f>
        <v>片岡　心菜②</v>
      </c>
      <c r="G39" s="24" t="str">
        <f>IFERROR(VLOOKUP($C39,団体名簿!$C$28:$J$47,5,0),"")</f>
        <v>板津奈菜可③</v>
      </c>
      <c r="H39" s="24" t="str">
        <f>IFERROR(VLOOKUP($C39,団体名簿!$C$28:$J$47,6,0),"")</f>
        <v>兼松　留梨③</v>
      </c>
      <c r="I39" s="24" t="str">
        <f>IFERROR(VLOOKUP($C39,団体名簿!$C$28:$J$47,7,0),"")</f>
        <v>加野　詩織③</v>
      </c>
      <c r="J39" s="28" t="str">
        <f>IFERROR(VLOOKUP($C39,団体名簿!$C$28:$J$47,8,0),"")</f>
        <v>日置　心音②</v>
      </c>
    </row>
    <row r="40" spans="2:10" ht="15" customHeight="1">
      <c r="B40" s="131">
        <v>13</v>
      </c>
      <c r="C40" s="133" t="s">
        <v>559</v>
      </c>
      <c r="D40" s="130" t="str">
        <f>VLOOKUP(C40,学校データ!$B$2:$C$55,2,FALSE)</f>
        <v>岐阜</v>
      </c>
      <c r="E40" s="24" t="str">
        <f>IFERROR(VLOOKUP($C40,団体名簿!$C$28:$J$47,3,0),"")</f>
        <v>田中　諭志</v>
      </c>
      <c r="F40" s="24" t="str">
        <f>IFERROR(VLOOKUP($C40,団体名簿!$C$28:$J$47,4,0),"")</f>
        <v>上原　綺里②</v>
      </c>
      <c r="G40" s="24" t="str">
        <f>IFERROR(VLOOKUP($C40,団体名簿!$C$28:$J$47,5,0),"")</f>
        <v>岸本　采那③</v>
      </c>
      <c r="H40" s="24" t="str">
        <f>IFERROR(VLOOKUP($C40,団体名簿!$C$28:$J$47,6,0),"")</f>
        <v>江﨑　帆美③</v>
      </c>
      <c r="I40" s="24" t="str">
        <f>IFERROR(VLOOKUP($C40,団体名簿!$C$28:$J$47,7,0),"")</f>
        <v>堀　　千陽③</v>
      </c>
      <c r="J40" s="28" t="str">
        <f>IFERROR(VLOOKUP($C40,団体名簿!$C$28:$J$47,8,0),"")</f>
        <v>丹羽　絢香①</v>
      </c>
    </row>
    <row r="41" spans="2:10" ht="15" customHeight="1">
      <c r="B41" s="131">
        <v>14</v>
      </c>
      <c r="C41" s="133" t="s">
        <v>570</v>
      </c>
      <c r="D41" s="130" t="str">
        <f>VLOOKUP(C41,学校データ!$B$2:$C$55,2,FALSE)</f>
        <v>西濃</v>
      </c>
      <c r="E41" s="24" t="str">
        <f>IFERROR(VLOOKUP($C41,団体名簿!$C$28:$J$47,3,0),"")</f>
        <v>菅井　　修</v>
      </c>
      <c r="F41" s="24" t="str">
        <f>IFERROR(VLOOKUP($C41,団体名簿!$C$28:$J$47,4,0),"")</f>
        <v>金ケ江絢菜③</v>
      </c>
      <c r="G41" s="24" t="str">
        <f>IFERROR(VLOOKUP($C41,団体名簿!$C$28:$J$47,5,0),"")</f>
        <v>石間　美有③</v>
      </c>
      <c r="H41" s="24" t="str">
        <f>IFERROR(VLOOKUP($C41,団体名簿!$C$28:$J$47,6,0),"")</f>
        <v>七里　綾香③</v>
      </c>
      <c r="I41" s="24" t="str">
        <f>IFERROR(VLOOKUP($C41,団体名簿!$C$28:$J$47,7,0),"")</f>
        <v>塩谷　友菜②</v>
      </c>
      <c r="J41" s="28" t="str">
        <f>IFERROR(VLOOKUP($C41,団体名簿!$C$28:$J$47,8,0),"")</f>
        <v>岩田　千寛③</v>
      </c>
    </row>
    <row r="42" spans="2:10" ht="15" customHeight="1">
      <c r="B42" s="131">
        <v>15</v>
      </c>
      <c r="C42" s="24" t="s">
        <v>574</v>
      </c>
      <c r="D42" s="130" t="str">
        <f>VLOOKUP(C42,学校データ!$B$2:$C$55,2,FALSE)</f>
        <v>岐阜</v>
      </c>
      <c r="E42" s="24" t="str">
        <f>IFERROR(VLOOKUP($C42,団体名簿!$C$28:$J$47,3,0),"")</f>
        <v>小川　泰史</v>
      </c>
      <c r="F42" s="24" t="str">
        <f>IFERROR(VLOOKUP($C42,団体名簿!$C$28:$J$47,4,0),"")</f>
        <v>横山　凜帆③</v>
      </c>
      <c r="G42" s="24" t="str">
        <f>IFERROR(VLOOKUP($C42,団体名簿!$C$28:$J$47,5,0),"")</f>
        <v>平光　更彩②</v>
      </c>
      <c r="H42" s="24" t="str">
        <f>IFERROR(VLOOKUP($C42,団体名簿!$C$28:$J$47,6,0),"")</f>
        <v>横山　優莉③</v>
      </c>
      <c r="I42" s="24" t="str">
        <f>IFERROR(VLOOKUP($C42,団体名簿!$C$28:$J$47,7,0),"")</f>
        <v>藤田恵実里②</v>
      </c>
      <c r="J42" s="28" t="str">
        <f>IFERROR(VLOOKUP($C42,団体名簿!$C$28:$J$47,8,0),"")</f>
        <v>佐野ひかり③</v>
      </c>
    </row>
    <row r="43" spans="2:10" ht="15" customHeight="1">
      <c r="B43" s="131">
        <v>16</v>
      </c>
      <c r="C43" s="24" t="s">
        <v>557</v>
      </c>
      <c r="D43" s="130" t="str">
        <f>VLOOKUP(C43,学校データ!$B$2:$C$55,2,FALSE)</f>
        <v>西濃</v>
      </c>
      <c r="E43" s="24" t="str">
        <f>IFERROR(VLOOKUP($C43,団体名簿!$C$28:$J$47,3,0),"")</f>
        <v>桐山　茂寛</v>
      </c>
      <c r="F43" s="24" t="str">
        <f>IFERROR(VLOOKUP($C43,団体名簿!$C$28:$J$47,4,0),"")</f>
        <v>太宰　智海③</v>
      </c>
      <c r="G43" s="24" t="str">
        <f>IFERROR(VLOOKUP($C43,団体名簿!$C$28:$J$47,5,0),"")</f>
        <v>堀田　真央③</v>
      </c>
      <c r="H43" s="24" t="str">
        <f>IFERROR(VLOOKUP($C43,団体名簿!$C$28:$J$47,6,0),"")</f>
        <v>山田　莉子③</v>
      </c>
      <c r="I43" s="24" t="str">
        <f>IFERROR(VLOOKUP($C43,団体名簿!$C$28:$J$47,7,0),"")</f>
        <v>大倉　知佳③</v>
      </c>
      <c r="J43" s="28" t="str">
        <f>IFERROR(VLOOKUP($C43,団体名簿!$C$28:$J$47,8,0),"")</f>
        <v>島原　結衣③</v>
      </c>
    </row>
    <row r="44" spans="2:10" ht="15" customHeight="1">
      <c r="B44" s="131">
        <v>17</v>
      </c>
      <c r="C44" s="149" t="s">
        <v>587</v>
      </c>
      <c r="D44" s="130" t="str">
        <f>VLOOKUP(C44,学校データ!$B$2:$C$55,2,FALSE)</f>
        <v>岐阜</v>
      </c>
      <c r="E44" s="24" t="str">
        <f>IFERROR(VLOOKUP($C44,団体名簿!$C$28:$J$47,3,0),"")</f>
        <v>足立愉有子</v>
      </c>
      <c r="F44" s="24" t="str">
        <f>IFERROR(VLOOKUP($C44,団体名簿!$C$28:$J$47,4,0),"")</f>
        <v>山中　柚希③</v>
      </c>
      <c r="G44" s="24" t="str">
        <f>IFERROR(VLOOKUP($C44,団体名簿!$C$28:$J$47,5,0),"")</f>
        <v>大戸　日葵③</v>
      </c>
      <c r="H44" s="24" t="str">
        <f>IFERROR(VLOOKUP($C44,団体名簿!$C$28:$J$47,6,0),"")</f>
        <v>松井　涼香③</v>
      </c>
      <c r="I44" s="24" t="str">
        <f>IFERROR(VLOOKUP($C44,団体名簿!$C$28:$J$47,7,0),"")</f>
        <v>澤﨑　奈実②</v>
      </c>
      <c r="J44" s="28" t="str">
        <f>IFERROR(VLOOKUP($C44,団体名簿!$C$28:$J$47,8,0),"")</f>
        <v>藤井　優羽③</v>
      </c>
    </row>
    <row r="45" spans="2:10" ht="15" customHeight="1">
      <c r="B45" s="131">
        <v>18</v>
      </c>
      <c r="C45" s="24" t="s">
        <v>572</v>
      </c>
      <c r="D45" s="130" t="str">
        <f>VLOOKUP(C45,学校データ!$B$2:$C$55,2,FALSE)</f>
        <v>中濃</v>
      </c>
      <c r="E45" s="24" t="str">
        <f>IFERROR(VLOOKUP($C45,団体名簿!$C$28:$J$47,3,0),"")</f>
        <v>山下由香理</v>
      </c>
      <c r="F45" s="24" t="str">
        <f>IFERROR(VLOOKUP($C45,団体名簿!$C$28:$J$47,4,0),"")</f>
        <v>吉村　知優②</v>
      </c>
      <c r="G45" s="24" t="str">
        <f>IFERROR(VLOOKUP($C45,団体名簿!$C$28:$J$47,5,0),"")</f>
        <v>藤川　結菜③</v>
      </c>
      <c r="H45" s="24" t="str">
        <f>IFERROR(VLOOKUP($C45,団体名簿!$C$28:$J$47,6,0),"")</f>
        <v>鈴木　美奈③</v>
      </c>
      <c r="I45" s="24" t="str">
        <f>IFERROR(VLOOKUP($C45,団体名簿!$C$28:$J$47,7,0),"")</f>
        <v>藤吉　優香②</v>
      </c>
      <c r="J45" s="28" t="str">
        <f>IFERROR(VLOOKUP($C45,団体名簿!$C$28:$J$47,8,0),"")</f>
        <v>堀﨑　　愛③</v>
      </c>
    </row>
    <row r="46" spans="2:10" ht="15" customHeight="1">
      <c r="B46" s="131">
        <v>19</v>
      </c>
      <c r="C46" s="133" t="s">
        <v>588</v>
      </c>
      <c r="D46" s="130" t="str">
        <f>VLOOKUP(C46,学校データ!$B$2:$C$55,2,FALSE)</f>
        <v>岐阜</v>
      </c>
      <c r="E46" s="24" t="str">
        <f>IFERROR(VLOOKUP($C46,団体名簿!$C$28:$J$47,3,0),"")</f>
        <v>市橋　昌樹</v>
      </c>
      <c r="F46" s="24" t="str">
        <f>IFERROR(VLOOKUP($C46,団体名簿!$C$28:$J$47,4,0),"")</f>
        <v>五明　天音③</v>
      </c>
      <c r="G46" s="24" t="str">
        <f>IFERROR(VLOOKUP($C46,団体名簿!$C$28:$J$47,5,0),"")</f>
        <v>岡﨑　　葵③</v>
      </c>
      <c r="H46" s="24" t="str">
        <f>IFERROR(VLOOKUP($C46,団体名簿!$C$28:$J$47,6,0),"")</f>
        <v>西尾妃花梨③</v>
      </c>
      <c r="I46" s="24" t="str">
        <f>IFERROR(VLOOKUP($C46,団体名簿!$C$28:$J$47,7,0),"")</f>
        <v>加川　　凛③</v>
      </c>
      <c r="J46" s="28" t="str">
        <f>IFERROR(VLOOKUP($C46,団体名簿!$C$28:$J$47,8,0),"")</f>
        <v>三嶋　光莉③</v>
      </c>
    </row>
    <row r="47" spans="2:10" ht="15" customHeight="1" thickBot="1">
      <c r="B47" s="132">
        <v>20</v>
      </c>
      <c r="C47" s="134" t="s">
        <v>325</v>
      </c>
      <c r="D47" s="25" t="str">
        <f>VLOOKUP(C47,学校データ!$B$2:$C$55,2,FALSE)</f>
        <v>岐阜</v>
      </c>
      <c r="E47" s="25" t="str">
        <f>IFERROR(VLOOKUP($C47,団体名簿!$C$28:$J$47,3,0),"")</f>
        <v>安藤　喜章</v>
      </c>
      <c r="F47" s="25" t="str">
        <f>IFERROR(VLOOKUP($C47,団体名簿!$C$28:$J$47,4,0),"")</f>
        <v>白橋　乃詠②</v>
      </c>
      <c r="G47" s="25" t="str">
        <f>IFERROR(VLOOKUP($C47,団体名簿!$C$28:$J$47,5,0),"")</f>
        <v>木股　弥子②</v>
      </c>
      <c r="H47" s="25" t="str">
        <f>IFERROR(VLOOKUP($C47,団体名簿!$C$28:$J$47,6,0),"")</f>
        <v>亀山　紗希②</v>
      </c>
      <c r="I47" s="25" t="str">
        <f>IFERROR(VLOOKUP($C47,団体名簿!$C$28:$J$47,7,0),"")</f>
        <v>古田　暖乃③</v>
      </c>
      <c r="J47" s="119" t="str">
        <f>IFERROR(VLOOKUP($C47,団体名簿!$C$28:$J$47,8,0),"")</f>
        <v>小川　侑紗②</v>
      </c>
    </row>
    <row r="48" spans="2:10" ht="12.75" thickTop="1"/>
  </sheetData>
  <sortState ref="B28:J47">
    <sortCondition ref="B28:B47"/>
  </sortState>
  <mergeCells count="12">
    <mergeCell ref="B1:J1"/>
    <mergeCell ref="B2:B3"/>
    <mergeCell ref="C2:C3"/>
    <mergeCell ref="D2:D3"/>
    <mergeCell ref="E2:E3"/>
    <mergeCell ref="F2:J2"/>
    <mergeCell ref="B25:J25"/>
    <mergeCell ref="B26:B27"/>
    <mergeCell ref="C26:C27"/>
    <mergeCell ref="D26:D27"/>
    <mergeCell ref="E26:E27"/>
    <mergeCell ref="F26:J26"/>
  </mergeCells>
  <phoneticPr fontId="25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6"/>
  <sheetViews>
    <sheetView zoomScaleNormal="100" workbookViewId="0"/>
  </sheetViews>
  <sheetFormatPr defaultColWidth="9" defaultRowHeight="13.5"/>
  <cols>
    <col min="1" max="1" width="4.125" style="10" customWidth="1"/>
    <col min="2" max="2" width="11.625" style="10" customWidth="1"/>
    <col min="3" max="3" width="3.125" style="10" customWidth="1"/>
    <col min="4" max="4" width="11.625" style="10" customWidth="1"/>
    <col min="5" max="14" width="3.125" style="10" customWidth="1"/>
    <col min="15" max="15" width="11.625" style="10" customWidth="1"/>
    <col min="16" max="16" width="3.125" style="10" customWidth="1"/>
    <col min="17" max="17" width="11.625" style="10" customWidth="1"/>
    <col min="18" max="18" width="4.125" style="10" customWidth="1"/>
    <col min="19" max="16384" width="9" style="10"/>
  </cols>
  <sheetData>
    <row r="1" spans="1:18" ht="14.25"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3" spans="1:18" ht="14.25">
      <c r="D3" s="172" t="s">
        <v>326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1"/>
    </row>
    <row r="5" spans="1:18" ht="15" customHeight="1">
      <c r="A5" s="173">
        <v>1</v>
      </c>
      <c r="B5" s="173" t="str">
        <f>データ!Q45</f>
        <v>可児　優希</v>
      </c>
      <c r="C5" s="173" t="str">
        <f>データ!R45</f>
        <v>③</v>
      </c>
      <c r="D5" s="202" t="str">
        <f>データ!S45</f>
        <v>県岐阜商</v>
      </c>
      <c r="O5" s="173" t="str">
        <f>データ!Q49</f>
        <v>古屋　良祐</v>
      </c>
      <c r="P5" s="173" t="str">
        <f>データ!R49</f>
        <v>③</v>
      </c>
      <c r="Q5" s="202" t="str">
        <f>データ!S49</f>
        <v>麗澤瑞浪</v>
      </c>
      <c r="R5" s="173">
        <v>17</v>
      </c>
    </row>
    <row r="6" spans="1:18" ht="15" customHeight="1">
      <c r="A6" s="173"/>
      <c r="B6" s="173"/>
      <c r="C6" s="173"/>
      <c r="D6" s="202"/>
      <c r="E6" s="99"/>
      <c r="N6" s="13"/>
      <c r="O6" s="173"/>
      <c r="P6" s="173"/>
      <c r="Q6" s="202"/>
      <c r="R6" s="173"/>
    </row>
    <row r="7" spans="1:18" ht="15" customHeight="1">
      <c r="A7" s="173">
        <v>2</v>
      </c>
      <c r="B7" s="173" t="str">
        <f>VLOOKUP(A7,データ!$G$3:$J$26,2,0)</f>
        <v>三品　遥輝</v>
      </c>
      <c r="C7" s="173" t="str">
        <f>VLOOKUP(A7,データ!$G$3:$J$26,3,0)</f>
        <v>②</v>
      </c>
      <c r="D7" s="202" t="str">
        <f>VLOOKUP(A7,データ!$G$3:$J$26,4,0)</f>
        <v>関</v>
      </c>
      <c r="E7" s="14"/>
      <c r="F7" s="99"/>
      <c r="M7" s="13"/>
      <c r="N7" s="15"/>
      <c r="O7" s="173" t="str">
        <f>VLOOKUP(R7,データ!$G$3:$J$26,2,0)</f>
        <v>安田　大剛</v>
      </c>
      <c r="P7" s="173" t="str">
        <f>VLOOKUP(R7,データ!$G$3:$J$26,3,0)</f>
        <v>②</v>
      </c>
      <c r="Q7" s="202" t="str">
        <f>VLOOKUP(R7,データ!$G$3:$J$26,4,0)</f>
        <v>県岐阜商</v>
      </c>
      <c r="R7" s="173">
        <v>18</v>
      </c>
    </row>
    <row r="8" spans="1:18" ht="15" customHeight="1">
      <c r="A8" s="173"/>
      <c r="B8" s="173"/>
      <c r="C8" s="173"/>
      <c r="D8" s="202"/>
      <c r="F8" s="16"/>
      <c r="M8" s="17"/>
      <c r="O8" s="173"/>
      <c r="P8" s="173"/>
      <c r="Q8" s="202"/>
      <c r="R8" s="173"/>
    </row>
    <row r="9" spans="1:18" ht="15" customHeight="1">
      <c r="A9" s="173">
        <v>3</v>
      </c>
      <c r="B9" s="173" t="str">
        <f>VLOOKUP(A9,データ!$G$3:$J$26,2,0)</f>
        <v>青山　拓矢</v>
      </c>
      <c r="C9" s="173" t="str">
        <f>VLOOKUP(A9,データ!$G$3:$J$26,3,0)</f>
        <v>①</v>
      </c>
      <c r="D9" s="202" t="str">
        <f>VLOOKUP(A9,データ!$G$3:$J$26,4,0)</f>
        <v>県岐阜商</v>
      </c>
      <c r="F9" s="16"/>
      <c r="G9" s="99"/>
      <c r="L9" s="13"/>
      <c r="M9" s="17"/>
      <c r="O9" s="173" t="str">
        <f>VLOOKUP(R9,データ!$G$3:$J$26,2,0)</f>
        <v>加藤　樹真</v>
      </c>
      <c r="P9" s="173" t="str">
        <f>VLOOKUP(R9,データ!$G$3:$J$26,3,0)</f>
        <v>②</v>
      </c>
      <c r="Q9" s="202" t="str">
        <f>VLOOKUP(R9,データ!$G$3:$J$26,4,0)</f>
        <v>麗澤瑞浪</v>
      </c>
      <c r="R9" s="173">
        <v>19</v>
      </c>
    </row>
    <row r="10" spans="1:18" ht="15" customHeight="1">
      <c r="A10" s="173"/>
      <c r="B10" s="173"/>
      <c r="C10" s="173"/>
      <c r="D10" s="202"/>
      <c r="E10" s="99"/>
      <c r="F10" s="14"/>
      <c r="G10" s="16"/>
      <c r="L10" s="17"/>
      <c r="M10" s="15"/>
      <c r="N10" s="13"/>
      <c r="O10" s="173"/>
      <c r="P10" s="173"/>
      <c r="Q10" s="202"/>
      <c r="R10" s="173"/>
    </row>
    <row r="11" spans="1:18" ht="15" customHeight="1">
      <c r="A11" s="173">
        <v>4</v>
      </c>
      <c r="B11" s="173" t="str">
        <f>VLOOKUP(A11,データ!$G$3:$J$26,2,0)</f>
        <v>塩崎　一護</v>
      </c>
      <c r="C11" s="173" t="str">
        <f>VLOOKUP(A11,データ!$G$3:$J$26,3,0)</f>
        <v>②</v>
      </c>
      <c r="D11" s="202" t="str">
        <f>VLOOKUP(A11,データ!$G$3:$J$26,4,0)</f>
        <v>麗澤瑞浪</v>
      </c>
      <c r="E11" s="14"/>
      <c r="G11" s="16"/>
      <c r="L11" s="17"/>
      <c r="N11" s="15"/>
      <c r="O11" s="173" t="str">
        <f>VLOOKUP(R11,データ!$G$3:$J$26,2,0)</f>
        <v>坪井　友哉</v>
      </c>
      <c r="P11" s="173" t="str">
        <f>VLOOKUP(R11,データ!$G$3:$J$26,3,0)</f>
        <v>③</v>
      </c>
      <c r="Q11" s="202" t="str">
        <f>VLOOKUP(R11,データ!$G$3:$J$26,4,0)</f>
        <v>関商工</v>
      </c>
      <c r="R11" s="173">
        <v>20</v>
      </c>
    </row>
    <row r="12" spans="1:18" ht="15" customHeight="1">
      <c r="A12" s="173"/>
      <c r="B12" s="173"/>
      <c r="C12" s="173"/>
      <c r="D12" s="202"/>
      <c r="G12" s="16"/>
      <c r="L12" s="17"/>
      <c r="O12" s="173"/>
      <c r="P12" s="173"/>
      <c r="Q12" s="202"/>
      <c r="R12" s="173"/>
    </row>
    <row r="13" spans="1:18" ht="15" customHeight="1">
      <c r="A13" s="173">
        <v>5</v>
      </c>
      <c r="B13" s="173" t="str">
        <f>VLOOKUP(A13,データ!$G$3:$J$26,2,0)</f>
        <v>廣瀬  　仲</v>
      </c>
      <c r="C13" s="173" t="str">
        <f>VLOOKUP(A13,データ!$G$3:$J$26,3,0)</f>
        <v>③</v>
      </c>
      <c r="D13" s="202" t="str">
        <f>VLOOKUP(A13,データ!$G$3:$J$26,4,0)</f>
        <v>県岐阜商</v>
      </c>
      <c r="G13" s="16"/>
      <c r="H13" s="99"/>
      <c r="K13" s="13"/>
      <c r="L13" s="17"/>
      <c r="O13" s="173" t="str">
        <f>VLOOKUP(R13,データ!$G$3:$J$26,2,0)</f>
        <v>山田　稜真</v>
      </c>
      <c r="P13" s="173" t="str">
        <f>VLOOKUP(R13,データ!$G$3:$J$26,3,0)</f>
        <v>①</v>
      </c>
      <c r="Q13" s="202" t="str">
        <f>VLOOKUP(R13,データ!$G$3:$J$26,4,0)</f>
        <v>県岐阜商</v>
      </c>
      <c r="R13" s="173">
        <v>21</v>
      </c>
    </row>
    <row r="14" spans="1:18" ht="15" customHeight="1">
      <c r="A14" s="173"/>
      <c r="B14" s="173"/>
      <c r="C14" s="173"/>
      <c r="D14" s="202"/>
      <c r="E14" s="99"/>
      <c r="G14" s="16"/>
      <c r="H14" s="16"/>
      <c r="K14" s="17"/>
      <c r="L14" s="17"/>
      <c r="N14" s="13"/>
      <c r="O14" s="173"/>
      <c r="P14" s="173"/>
      <c r="Q14" s="202"/>
      <c r="R14" s="173"/>
    </row>
    <row r="15" spans="1:18" ht="15" customHeight="1">
      <c r="A15" s="173">
        <v>6</v>
      </c>
      <c r="B15" s="173" t="str">
        <f>VLOOKUP(A15,データ!$G$3:$J$26,2,0)</f>
        <v>橋本　拓也</v>
      </c>
      <c r="C15" s="173" t="str">
        <f>VLOOKUP(A15,データ!$G$3:$J$26,3,0)</f>
        <v>③</v>
      </c>
      <c r="D15" s="202" t="str">
        <f>VLOOKUP(A15,データ!$G$3:$J$26,4,0)</f>
        <v>可児</v>
      </c>
      <c r="E15" s="14"/>
      <c r="F15" s="99"/>
      <c r="G15" s="16"/>
      <c r="H15" s="16"/>
      <c r="K15" s="17"/>
      <c r="L15" s="17"/>
      <c r="M15" s="13"/>
      <c r="N15" s="15"/>
      <c r="O15" s="173" t="str">
        <f>VLOOKUP(R15,データ!$G$3:$J$26,2,0)</f>
        <v>長屋　丈大</v>
      </c>
      <c r="P15" s="173" t="str">
        <f>VLOOKUP(R15,データ!$G$3:$J$26,3,0)</f>
        <v>③</v>
      </c>
      <c r="Q15" s="206" t="str">
        <f>VLOOKUP(R15,データ!$G$3:$J$26,4,0)</f>
        <v>帝京大可児</v>
      </c>
      <c r="R15" s="173">
        <v>22</v>
      </c>
    </row>
    <row r="16" spans="1:18" ht="15" customHeight="1">
      <c r="A16" s="173"/>
      <c r="B16" s="173"/>
      <c r="C16" s="173"/>
      <c r="D16" s="202"/>
      <c r="F16" s="16"/>
      <c r="G16" s="14"/>
      <c r="H16" s="16"/>
      <c r="K16" s="17"/>
      <c r="L16" s="15"/>
      <c r="M16" s="17"/>
      <c r="O16" s="173"/>
      <c r="P16" s="173"/>
      <c r="Q16" s="206"/>
      <c r="R16" s="173"/>
    </row>
    <row r="17" spans="1:18" ht="15" customHeight="1">
      <c r="A17" s="173">
        <v>7</v>
      </c>
      <c r="B17" s="173" t="str">
        <f>VLOOKUP(A17,データ!$G$3:$J$26,2,0)</f>
        <v>長屋　侑成</v>
      </c>
      <c r="C17" s="173" t="str">
        <f>VLOOKUP(A17,データ!$G$3:$J$26,3,0)</f>
        <v>③</v>
      </c>
      <c r="D17" s="202" t="str">
        <f>VLOOKUP(A17,データ!$G$3:$J$26,4,0)</f>
        <v>大垣北</v>
      </c>
      <c r="F17" s="16"/>
      <c r="H17" s="16"/>
      <c r="K17" s="17"/>
      <c r="M17" s="17"/>
      <c r="O17" s="173" t="str">
        <f>VLOOKUP(R17,データ!$G$3:$J$26,2,0)</f>
        <v>加藤　佑真</v>
      </c>
      <c r="P17" s="173" t="str">
        <f>VLOOKUP(R17,データ!$G$3:$J$26,3,0)</f>
        <v>②</v>
      </c>
      <c r="Q17" s="202" t="str">
        <f>VLOOKUP(R17,データ!$G$3:$J$26,4,0)</f>
        <v>麗澤瑞浪</v>
      </c>
      <c r="R17" s="173">
        <v>23</v>
      </c>
    </row>
    <row r="18" spans="1:18" ht="15" customHeight="1">
      <c r="A18" s="173"/>
      <c r="B18" s="173"/>
      <c r="C18" s="173"/>
      <c r="D18" s="202"/>
      <c r="E18" s="99"/>
      <c r="F18" s="14"/>
      <c r="H18" s="16"/>
      <c r="K18" s="17"/>
      <c r="M18" s="15"/>
      <c r="N18" s="13"/>
      <c r="O18" s="173"/>
      <c r="P18" s="173"/>
      <c r="Q18" s="202"/>
      <c r="R18" s="173"/>
    </row>
    <row r="19" spans="1:18" ht="15" customHeight="1">
      <c r="A19" s="173">
        <v>8</v>
      </c>
      <c r="B19" s="173" t="str">
        <f>データ!Q59</f>
        <v>西山　大樹</v>
      </c>
      <c r="C19" s="173" t="str">
        <f>データ!R59</f>
        <v>①</v>
      </c>
      <c r="D19" s="202" t="str">
        <f>データ!S59</f>
        <v>麗澤瑞浪</v>
      </c>
      <c r="E19" s="14"/>
      <c r="H19" s="16"/>
      <c r="K19" s="17"/>
      <c r="N19" s="15"/>
      <c r="O19" s="173" t="str">
        <f>データ!Q55</f>
        <v>村田　佑太</v>
      </c>
      <c r="P19" s="173" t="str">
        <f>データ!R55</f>
        <v>①</v>
      </c>
      <c r="Q19" s="202" t="str">
        <f>データ!S55</f>
        <v>岐阜</v>
      </c>
      <c r="R19" s="173">
        <v>24</v>
      </c>
    </row>
    <row r="20" spans="1:18" ht="15" customHeight="1">
      <c r="A20" s="173"/>
      <c r="B20" s="173"/>
      <c r="C20" s="173"/>
      <c r="D20" s="202"/>
      <c r="H20" s="16"/>
      <c r="I20" s="100"/>
      <c r="J20" s="101"/>
      <c r="K20" s="17"/>
      <c r="O20" s="173"/>
      <c r="P20" s="173"/>
      <c r="Q20" s="202"/>
      <c r="R20" s="173"/>
    </row>
    <row r="21" spans="1:18" ht="15" customHeight="1">
      <c r="A21" s="173">
        <v>9</v>
      </c>
      <c r="B21" s="173" t="str">
        <f>データ!Q53</f>
        <v>矢内　大祐</v>
      </c>
      <c r="C21" s="173" t="str">
        <f>データ!R53</f>
        <v>②</v>
      </c>
      <c r="D21" s="202" t="str">
        <f>データ!S53</f>
        <v>麗澤瑞浪</v>
      </c>
      <c r="H21" s="16"/>
      <c r="K21" s="17"/>
      <c r="O21" s="173" t="str">
        <f>データ!Q57</f>
        <v>長田虎汰郎</v>
      </c>
      <c r="P21" s="173" t="str">
        <f>データ!R57</f>
        <v>②</v>
      </c>
      <c r="Q21" s="202" t="str">
        <f>データ!S57</f>
        <v>麗澤瑞浪</v>
      </c>
      <c r="R21" s="173">
        <v>25</v>
      </c>
    </row>
    <row r="22" spans="1:18" ht="15" customHeight="1">
      <c r="A22" s="173"/>
      <c r="B22" s="173"/>
      <c r="C22" s="173"/>
      <c r="D22" s="202"/>
      <c r="E22" s="99"/>
      <c r="H22" s="16"/>
      <c r="K22" s="17"/>
      <c r="N22" s="13"/>
      <c r="O22" s="173"/>
      <c r="P22" s="173"/>
      <c r="Q22" s="202"/>
      <c r="R22" s="173"/>
    </row>
    <row r="23" spans="1:18" ht="15" customHeight="1">
      <c r="A23" s="173">
        <v>10</v>
      </c>
      <c r="B23" s="173" t="str">
        <f>VLOOKUP(A23,データ!$G$3:$J$26,2,0)</f>
        <v>戸田　快生</v>
      </c>
      <c r="C23" s="173" t="str">
        <f>VLOOKUP(A23,データ!$G$3:$J$26,3,0)</f>
        <v>③</v>
      </c>
      <c r="D23" s="202" t="str">
        <f>VLOOKUP(A23,データ!$G$3:$J$26,4,0)</f>
        <v>郡上</v>
      </c>
      <c r="E23" s="14"/>
      <c r="F23" s="99"/>
      <c r="H23" s="16"/>
      <c r="K23" s="17"/>
      <c r="M23" s="13"/>
      <c r="N23" s="15"/>
      <c r="O23" s="173" t="str">
        <f>VLOOKUP(R23,データ!$G$3:$J$26,2,0)</f>
        <v>長島　一朔</v>
      </c>
      <c r="P23" s="173" t="str">
        <f>VLOOKUP(R23,データ!$G$3:$J$26,3,0)</f>
        <v>③</v>
      </c>
      <c r="Q23" s="202" t="str">
        <f>VLOOKUP(R23,データ!$G$3:$J$26,4,0)</f>
        <v>関</v>
      </c>
      <c r="R23" s="173">
        <v>26</v>
      </c>
    </row>
    <row r="24" spans="1:18" ht="15" customHeight="1">
      <c r="A24" s="173"/>
      <c r="B24" s="173"/>
      <c r="C24" s="173"/>
      <c r="D24" s="202"/>
      <c r="F24" s="16"/>
      <c r="H24" s="16"/>
      <c r="K24" s="17"/>
      <c r="M24" s="17"/>
      <c r="O24" s="173"/>
      <c r="P24" s="173"/>
      <c r="Q24" s="202"/>
      <c r="R24" s="173"/>
    </row>
    <row r="25" spans="1:18" ht="15" customHeight="1">
      <c r="A25" s="173">
        <v>11</v>
      </c>
      <c r="B25" s="173" t="str">
        <f>VLOOKUP(A25,データ!$G$3:$J$26,2,0)</f>
        <v>竹山輝利斗</v>
      </c>
      <c r="C25" s="173" t="str">
        <f>VLOOKUP(A25,データ!$G$3:$J$26,3,0)</f>
        <v>③</v>
      </c>
      <c r="D25" s="202" t="str">
        <f>VLOOKUP(A25,データ!$G$3:$J$26,4,0)</f>
        <v>県岐阜商</v>
      </c>
      <c r="F25" s="16"/>
      <c r="G25" s="99"/>
      <c r="H25" s="16"/>
      <c r="K25" s="17"/>
      <c r="L25" s="13"/>
      <c r="M25" s="17"/>
      <c r="O25" s="173" t="str">
        <f>VLOOKUP(R25,データ!$G$3:$J$26,2,0)</f>
        <v>長縄　達也</v>
      </c>
      <c r="P25" s="173" t="str">
        <f>VLOOKUP(R25,データ!$G$3:$J$26,3,0)</f>
        <v>③</v>
      </c>
      <c r="Q25" s="202" t="str">
        <f>VLOOKUP(R25,データ!$G$3:$J$26,4,0)</f>
        <v>県岐阜商</v>
      </c>
      <c r="R25" s="173">
        <v>27</v>
      </c>
    </row>
    <row r="26" spans="1:18" ht="15" customHeight="1">
      <c r="A26" s="173"/>
      <c r="B26" s="173"/>
      <c r="C26" s="173"/>
      <c r="D26" s="202"/>
      <c r="E26" s="99"/>
      <c r="F26" s="14"/>
      <c r="G26" s="16"/>
      <c r="H26" s="16"/>
      <c r="K26" s="17"/>
      <c r="L26" s="17"/>
      <c r="M26" s="15"/>
      <c r="N26" s="13"/>
      <c r="O26" s="173"/>
      <c r="P26" s="173"/>
      <c r="Q26" s="202"/>
      <c r="R26" s="173"/>
    </row>
    <row r="27" spans="1:18" ht="15" customHeight="1">
      <c r="A27" s="173">
        <v>12</v>
      </c>
      <c r="B27" s="173" t="str">
        <f>VLOOKUP(A27,データ!$G$3:$J$26,2,0)</f>
        <v>近藤　陽太</v>
      </c>
      <c r="C27" s="173" t="str">
        <f>VLOOKUP(A27,データ!$G$3:$J$26,3,0)</f>
        <v>③</v>
      </c>
      <c r="D27" s="202" t="str">
        <f>VLOOKUP(A27,データ!$G$3:$J$26,4,0)</f>
        <v>大垣北</v>
      </c>
      <c r="E27" s="14"/>
      <c r="G27" s="16"/>
      <c r="H27" s="16"/>
      <c r="K27" s="17"/>
      <c r="L27" s="17"/>
      <c r="N27" s="15"/>
      <c r="O27" s="173" t="str">
        <f>VLOOKUP(R27,データ!$G$3:$J$26,2,0)</f>
        <v>白井幸太朗</v>
      </c>
      <c r="P27" s="173" t="str">
        <f>VLOOKUP(R27,データ!$G$3:$J$26,3,0)</f>
        <v>①</v>
      </c>
      <c r="Q27" s="202" t="str">
        <f>VLOOKUP(R27,データ!$G$3:$J$26,4,0)</f>
        <v>麗澤瑞浪</v>
      </c>
      <c r="R27" s="173">
        <v>28</v>
      </c>
    </row>
    <row r="28" spans="1:18" ht="15" customHeight="1">
      <c r="A28" s="173"/>
      <c r="B28" s="173"/>
      <c r="C28" s="173"/>
      <c r="D28" s="202"/>
      <c r="G28" s="16"/>
      <c r="H28" s="14"/>
      <c r="K28" s="15"/>
      <c r="L28" s="17"/>
      <c r="O28" s="173"/>
      <c r="P28" s="173"/>
      <c r="Q28" s="202"/>
      <c r="R28" s="173"/>
    </row>
    <row r="29" spans="1:18" ht="15" customHeight="1">
      <c r="A29" s="173">
        <v>13</v>
      </c>
      <c r="B29" s="173" t="str">
        <f>VLOOKUP(A29,データ!$G$3:$J$26,2,0)</f>
        <v>丹羽　駿介</v>
      </c>
      <c r="C29" s="173" t="str">
        <f>VLOOKUP(A29,データ!$G$3:$J$26,3,0)</f>
        <v>③</v>
      </c>
      <c r="D29" s="202" t="str">
        <f>VLOOKUP(A29,データ!$G$3:$J$26,4,0)</f>
        <v>岐阜</v>
      </c>
      <c r="G29" s="16"/>
      <c r="L29" s="17"/>
      <c r="O29" s="173" t="str">
        <f>VLOOKUP(R29,データ!$G$3:$J$26,2,0)</f>
        <v>山村　恵史</v>
      </c>
      <c r="P29" s="173" t="str">
        <f>VLOOKUP(R29,データ!$G$3:$J$26,3,0)</f>
        <v>①</v>
      </c>
      <c r="Q29" s="202" t="str">
        <f>VLOOKUP(R29,データ!$G$3:$J$26,4,0)</f>
        <v>県岐阜商</v>
      </c>
      <c r="R29" s="173">
        <v>29</v>
      </c>
    </row>
    <row r="30" spans="1:18" ht="15" customHeight="1">
      <c r="A30" s="173"/>
      <c r="B30" s="173"/>
      <c r="C30" s="173"/>
      <c r="D30" s="202"/>
      <c r="E30" s="99"/>
      <c r="G30" s="16"/>
      <c r="L30" s="17"/>
      <c r="N30" s="13"/>
      <c r="O30" s="173"/>
      <c r="P30" s="173"/>
      <c r="Q30" s="202"/>
      <c r="R30" s="173"/>
    </row>
    <row r="31" spans="1:18" ht="15" customHeight="1">
      <c r="A31" s="173">
        <v>14</v>
      </c>
      <c r="B31" s="173" t="str">
        <f>VLOOKUP(A31,データ!$G$3:$J$26,2,0)</f>
        <v>足立　雄哉</v>
      </c>
      <c r="C31" s="173" t="str">
        <f>VLOOKUP(A31,データ!$G$3:$J$26,3,0)</f>
        <v>③</v>
      </c>
      <c r="D31" s="202" t="str">
        <f>VLOOKUP(A31,データ!$G$3:$J$26,4,0)</f>
        <v>関</v>
      </c>
      <c r="E31" s="14"/>
      <c r="F31" s="99"/>
      <c r="G31" s="16"/>
      <c r="L31" s="17"/>
      <c r="M31" s="13"/>
      <c r="N31" s="15"/>
      <c r="O31" s="173" t="str">
        <f>VLOOKUP(R31,データ!$G$3:$J$26,2,0)</f>
        <v>笠井　祐樹</v>
      </c>
      <c r="P31" s="173" t="str">
        <f>VLOOKUP(R31,データ!$G$3:$J$26,3,0)</f>
        <v>②</v>
      </c>
      <c r="Q31" s="202" t="str">
        <f>VLOOKUP(R31,データ!$G$3:$J$26,4,0)</f>
        <v>大垣北</v>
      </c>
      <c r="R31" s="173">
        <v>30</v>
      </c>
    </row>
    <row r="32" spans="1:18" ht="15" customHeight="1">
      <c r="A32" s="173"/>
      <c r="B32" s="173"/>
      <c r="C32" s="173"/>
      <c r="D32" s="202"/>
      <c r="F32" s="16"/>
      <c r="G32" s="14"/>
      <c r="L32" s="15"/>
      <c r="M32" s="17"/>
      <c r="O32" s="173"/>
      <c r="P32" s="173"/>
      <c r="Q32" s="202"/>
      <c r="R32" s="173"/>
    </row>
    <row r="33" spans="1:18" ht="15" customHeight="1">
      <c r="A33" s="173">
        <v>15</v>
      </c>
      <c r="B33" s="173" t="str">
        <f>VLOOKUP(A33,データ!$G$3:$J$26,2,0)</f>
        <v>山本　悠生</v>
      </c>
      <c r="C33" s="173" t="str">
        <f>VLOOKUP(A33,データ!$G$3:$J$26,3,0)</f>
        <v>①</v>
      </c>
      <c r="D33" s="202" t="str">
        <f>VLOOKUP(A33,データ!$G$3:$J$26,4,0)</f>
        <v>麗澤瑞浪</v>
      </c>
      <c r="F33" s="16"/>
      <c r="M33" s="17"/>
      <c r="O33" s="173" t="str">
        <f>VLOOKUP(R33,データ!$G$3:$J$26,2,0)</f>
        <v>清野　皓貴</v>
      </c>
      <c r="P33" s="173" t="str">
        <f>VLOOKUP(R33,データ!$G$3:$J$26,3,0)</f>
        <v>②</v>
      </c>
      <c r="Q33" s="202" t="str">
        <f>VLOOKUP(R33,データ!$G$3:$J$26,4,0)</f>
        <v>県岐阜商</v>
      </c>
      <c r="R33" s="173">
        <v>31</v>
      </c>
    </row>
    <row r="34" spans="1:18" ht="15" customHeight="1">
      <c r="A34" s="173"/>
      <c r="B34" s="173"/>
      <c r="C34" s="173"/>
      <c r="D34" s="202"/>
      <c r="E34" s="99"/>
      <c r="F34" s="14"/>
      <c r="M34" s="15"/>
      <c r="N34" s="13"/>
      <c r="O34" s="173"/>
      <c r="P34" s="173"/>
      <c r="Q34" s="202"/>
      <c r="R34" s="173"/>
    </row>
    <row r="35" spans="1:18" ht="15" customHeight="1">
      <c r="A35" s="173">
        <v>16</v>
      </c>
      <c r="B35" s="205" t="str">
        <f>データ!Q51</f>
        <v>藤井　良太</v>
      </c>
      <c r="C35" s="173" t="str">
        <f>データ!R51</f>
        <v>③</v>
      </c>
      <c r="D35" s="202" t="str">
        <f>データ!S51</f>
        <v>県岐阜商</v>
      </c>
      <c r="E35" s="14"/>
      <c r="N35" s="15"/>
      <c r="O35" s="173" t="str">
        <f>データ!Q47</f>
        <v>桃山　　晃</v>
      </c>
      <c r="P35" s="173" t="str">
        <f>データ!R47</f>
        <v>③</v>
      </c>
      <c r="Q35" s="202" t="str">
        <f>データ!S47</f>
        <v>麗澤瑞浪</v>
      </c>
      <c r="R35" s="173">
        <v>32</v>
      </c>
    </row>
    <row r="36" spans="1:18" ht="15" customHeight="1">
      <c r="A36" s="173"/>
      <c r="B36" s="205"/>
      <c r="C36" s="173"/>
      <c r="D36" s="202"/>
      <c r="O36" s="173"/>
      <c r="P36" s="173"/>
      <c r="Q36" s="202"/>
      <c r="R36" s="173"/>
    </row>
    <row r="37" spans="1:18" ht="15" customHeight="1"/>
    <row r="38" spans="1:18" ht="12.2" customHeight="1">
      <c r="B38" s="204" t="s">
        <v>590</v>
      </c>
      <c r="C38" s="204"/>
      <c r="D38" s="204"/>
      <c r="J38" s="154"/>
      <c r="K38" s="154"/>
      <c r="L38" s="154"/>
      <c r="M38" s="154"/>
      <c r="N38" s="154"/>
      <c r="O38" s="12"/>
      <c r="P38" s="12"/>
      <c r="Q38" s="12"/>
      <c r="R38" s="72"/>
    </row>
    <row r="39" spans="1:18" ht="12.2" customHeight="1">
      <c r="B39" s="173"/>
      <c r="C39" s="12"/>
      <c r="D39" s="202"/>
      <c r="O39" s="12"/>
      <c r="P39" s="12"/>
      <c r="Q39" s="12"/>
      <c r="R39" s="72"/>
    </row>
    <row r="40" spans="1:18" ht="12.2" customHeight="1">
      <c r="B40" s="173"/>
      <c r="C40" s="12"/>
      <c r="D40" s="202"/>
      <c r="E40" s="155"/>
      <c r="F40" s="155"/>
      <c r="M40" s="155"/>
      <c r="N40" s="155"/>
      <c r="O40" s="12"/>
      <c r="P40" s="12"/>
      <c r="Q40" s="12"/>
      <c r="R40" s="72"/>
    </row>
    <row r="41" spans="1:18" ht="12.2" customHeight="1">
      <c r="B41" s="173"/>
      <c r="C41" s="12"/>
      <c r="D41" s="202"/>
      <c r="E41" s="155"/>
      <c r="F41" s="155"/>
      <c r="M41" s="155"/>
      <c r="N41" s="155"/>
      <c r="O41" s="12"/>
      <c r="P41" s="12"/>
      <c r="Q41" s="12"/>
      <c r="R41" s="72"/>
    </row>
    <row r="42" spans="1:18" ht="12.2" customHeight="1">
      <c r="B42" s="173"/>
      <c r="C42" s="12"/>
      <c r="D42" s="202"/>
      <c r="E42" s="155"/>
      <c r="F42" s="155"/>
      <c r="O42" s="12"/>
      <c r="P42" s="12"/>
      <c r="Q42" s="12"/>
      <c r="R42" s="72"/>
    </row>
    <row r="43" spans="1:18" ht="12.2" customHeight="1">
      <c r="B43" s="203" t="s">
        <v>328</v>
      </c>
      <c r="C43" s="203"/>
      <c r="D43" s="203"/>
      <c r="O43" s="12"/>
      <c r="P43" s="12"/>
      <c r="Q43" s="12"/>
      <c r="R43" s="72"/>
    </row>
    <row r="44" spans="1:18" ht="12.2" customHeight="1">
      <c r="B44" s="173"/>
      <c r="C44" s="12"/>
      <c r="D44" s="202"/>
      <c r="O44" s="12"/>
      <c r="P44" s="12"/>
      <c r="Q44" s="12"/>
      <c r="R44" s="72"/>
    </row>
    <row r="45" spans="1:18" ht="12.2" customHeight="1">
      <c r="B45" s="173"/>
      <c r="C45" s="12"/>
      <c r="D45" s="202"/>
      <c r="E45" s="99"/>
      <c r="O45" s="12"/>
      <c r="P45" s="12"/>
      <c r="Q45" s="12"/>
      <c r="R45" s="72"/>
    </row>
    <row r="46" spans="1:18" ht="12.2" customHeight="1">
      <c r="B46" s="173"/>
      <c r="C46" s="12"/>
      <c r="D46" s="202"/>
      <c r="E46" s="14"/>
      <c r="F46" s="99"/>
      <c r="O46" s="12"/>
      <c r="P46" s="12"/>
      <c r="Q46" s="12"/>
      <c r="R46" s="72"/>
    </row>
    <row r="47" spans="1:18" ht="12.2" customHeight="1">
      <c r="B47" s="173"/>
      <c r="C47" s="12"/>
      <c r="D47" s="202"/>
      <c r="F47" s="16"/>
      <c r="G47" s="101"/>
      <c r="O47" s="12"/>
      <c r="P47" s="12"/>
      <c r="Q47" s="12"/>
      <c r="R47" s="72"/>
    </row>
    <row r="48" spans="1:18" ht="12.2" customHeight="1">
      <c r="B48" s="173"/>
      <c r="C48" s="12"/>
      <c r="D48" s="202"/>
      <c r="F48" s="16"/>
      <c r="O48" s="12"/>
      <c r="P48" s="12"/>
      <c r="Q48" s="12"/>
      <c r="R48" s="72"/>
    </row>
    <row r="49" spans="2:18" ht="12.2" customHeight="1">
      <c r="B49" s="173"/>
      <c r="C49" s="12"/>
      <c r="D49" s="202"/>
      <c r="E49" s="99"/>
      <c r="F49" s="14"/>
      <c r="O49" s="12"/>
      <c r="P49" s="12"/>
      <c r="Q49" s="12"/>
      <c r="R49" s="72"/>
    </row>
    <row r="50" spans="2:18" ht="12.2" customHeight="1">
      <c r="B50" s="173"/>
      <c r="C50" s="12"/>
      <c r="D50" s="202"/>
      <c r="E50" s="14"/>
    </row>
    <row r="51" spans="2:18" ht="12.2" customHeight="1">
      <c r="B51" s="173"/>
      <c r="C51" s="12"/>
      <c r="D51" s="202"/>
    </row>
    <row r="52" spans="2:18" ht="12.2" customHeight="1">
      <c r="B52" s="203" t="s">
        <v>329</v>
      </c>
      <c r="C52" s="203"/>
      <c r="D52" s="203"/>
    </row>
    <row r="53" spans="2:18" ht="12.2" customHeight="1">
      <c r="B53" s="173"/>
      <c r="C53" s="12"/>
      <c r="D53" s="202"/>
    </row>
    <row r="54" spans="2:18" ht="12.2" customHeight="1">
      <c r="B54" s="173"/>
      <c r="C54" s="12"/>
      <c r="D54" s="202"/>
      <c r="E54" s="99"/>
      <c r="F54" s="101"/>
    </row>
    <row r="55" spans="2:18" ht="12.2" customHeight="1">
      <c r="B55" s="173"/>
      <c r="C55" s="12"/>
      <c r="D55" s="202"/>
      <c r="E55" s="14"/>
    </row>
    <row r="56" spans="2:18" ht="12.2" customHeight="1">
      <c r="B56" s="173"/>
      <c r="C56" s="12"/>
      <c r="D56" s="202"/>
    </row>
  </sheetData>
  <mergeCells count="149">
    <mergeCell ref="B1:Q1"/>
    <mergeCell ref="D3:O3"/>
    <mergeCell ref="A5:A6"/>
    <mergeCell ref="B5:B6"/>
    <mergeCell ref="C5:C6"/>
    <mergeCell ref="D5:D6"/>
    <mergeCell ref="O5:O6"/>
    <mergeCell ref="P5:P6"/>
    <mergeCell ref="Q5:Q6"/>
    <mergeCell ref="R5:R6"/>
    <mergeCell ref="A7:A8"/>
    <mergeCell ref="B7:B8"/>
    <mergeCell ref="C7:C8"/>
    <mergeCell ref="D7:D8"/>
    <mergeCell ref="O7:O8"/>
    <mergeCell ref="P7:P8"/>
    <mergeCell ref="Q7:Q8"/>
    <mergeCell ref="R7:R8"/>
    <mergeCell ref="Q9:Q10"/>
    <mergeCell ref="R9:R10"/>
    <mergeCell ref="A11:A12"/>
    <mergeCell ref="B11:B12"/>
    <mergeCell ref="C11:C12"/>
    <mergeCell ref="D11:D12"/>
    <mergeCell ref="O11:O12"/>
    <mergeCell ref="P11:P12"/>
    <mergeCell ref="Q11:Q12"/>
    <mergeCell ref="R11:R12"/>
    <mergeCell ref="A9:A10"/>
    <mergeCell ref="B9:B10"/>
    <mergeCell ref="C9:C10"/>
    <mergeCell ref="D9:D10"/>
    <mergeCell ref="O9:O10"/>
    <mergeCell ref="P9:P10"/>
    <mergeCell ref="Q13:Q14"/>
    <mergeCell ref="R13:R14"/>
    <mergeCell ref="A15:A16"/>
    <mergeCell ref="B15:B16"/>
    <mergeCell ref="C15:C16"/>
    <mergeCell ref="D15:D16"/>
    <mergeCell ref="O15:O16"/>
    <mergeCell ref="P15:P16"/>
    <mergeCell ref="Q15:Q16"/>
    <mergeCell ref="R15:R16"/>
    <mergeCell ref="A13:A14"/>
    <mergeCell ref="B13:B14"/>
    <mergeCell ref="C13:C14"/>
    <mergeCell ref="D13:D14"/>
    <mergeCell ref="O13:O14"/>
    <mergeCell ref="P13:P14"/>
    <mergeCell ref="Q17:Q18"/>
    <mergeCell ref="R17:R18"/>
    <mergeCell ref="A19:A20"/>
    <mergeCell ref="B19:B20"/>
    <mergeCell ref="C19:C20"/>
    <mergeCell ref="D19:D20"/>
    <mergeCell ref="O19:O20"/>
    <mergeCell ref="P19:P20"/>
    <mergeCell ref="Q19:Q20"/>
    <mergeCell ref="R19:R20"/>
    <mergeCell ref="A17:A18"/>
    <mergeCell ref="B17:B18"/>
    <mergeCell ref="C17:C18"/>
    <mergeCell ref="D17:D18"/>
    <mergeCell ref="O17:O18"/>
    <mergeCell ref="P17:P18"/>
    <mergeCell ref="Q21:Q22"/>
    <mergeCell ref="R21:R22"/>
    <mergeCell ref="A23:A24"/>
    <mergeCell ref="B23:B24"/>
    <mergeCell ref="C23:C24"/>
    <mergeCell ref="D23:D24"/>
    <mergeCell ref="O23:O24"/>
    <mergeCell ref="P23:P24"/>
    <mergeCell ref="Q23:Q24"/>
    <mergeCell ref="R23:R24"/>
    <mergeCell ref="A21:A22"/>
    <mergeCell ref="B21:B22"/>
    <mergeCell ref="C21:C22"/>
    <mergeCell ref="D21:D22"/>
    <mergeCell ref="O21:O22"/>
    <mergeCell ref="P21:P22"/>
    <mergeCell ref="Q25:Q26"/>
    <mergeCell ref="R25:R26"/>
    <mergeCell ref="A27:A28"/>
    <mergeCell ref="B27:B28"/>
    <mergeCell ref="C27:C28"/>
    <mergeCell ref="D27:D28"/>
    <mergeCell ref="O27:O28"/>
    <mergeCell ref="P27:P28"/>
    <mergeCell ref="Q27:Q28"/>
    <mergeCell ref="R27:R28"/>
    <mergeCell ref="A25:A26"/>
    <mergeCell ref="B25:B26"/>
    <mergeCell ref="C25:C26"/>
    <mergeCell ref="D25:D26"/>
    <mergeCell ref="O25:O26"/>
    <mergeCell ref="P25:P26"/>
    <mergeCell ref="Q29:Q30"/>
    <mergeCell ref="R29:R30"/>
    <mergeCell ref="A31:A32"/>
    <mergeCell ref="B31:B32"/>
    <mergeCell ref="C31:C32"/>
    <mergeCell ref="D31:D32"/>
    <mergeCell ref="O31:O32"/>
    <mergeCell ref="P31:P32"/>
    <mergeCell ref="Q31:Q32"/>
    <mergeCell ref="R31:R32"/>
    <mergeCell ref="A29:A30"/>
    <mergeCell ref="B29:B30"/>
    <mergeCell ref="C29:C30"/>
    <mergeCell ref="D29:D30"/>
    <mergeCell ref="O29:O30"/>
    <mergeCell ref="P29:P30"/>
    <mergeCell ref="B38:D38"/>
    <mergeCell ref="B39:B40"/>
    <mergeCell ref="D39:D40"/>
    <mergeCell ref="B41:B42"/>
    <mergeCell ref="D41:D42"/>
    <mergeCell ref="B43:D43"/>
    <mergeCell ref="Q33:Q34"/>
    <mergeCell ref="R33:R34"/>
    <mergeCell ref="A35:A36"/>
    <mergeCell ref="B35:B36"/>
    <mergeCell ref="C35:C36"/>
    <mergeCell ref="D35:D36"/>
    <mergeCell ref="O35:O36"/>
    <mergeCell ref="P35:P36"/>
    <mergeCell ref="Q35:Q36"/>
    <mergeCell ref="R35:R36"/>
    <mergeCell ref="A33:A34"/>
    <mergeCell ref="B33:B34"/>
    <mergeCell ref="C33:C34"/>
    <mergeCell ref="D33:D34"/>
    <mergeCell ref="O33:O34"/>
    <mergeCell ref="P33:P34"/>
    <mergeCell ref="B50:B51"/>
    <mergeCell ref="D50:D51"/>
    <mergeCell ref="B52:D52"/>
    <mergeCell ref="B53:B54"/>
    <mergeCell ref="D53:D54"/>
    <mergeCell ref="B55:B56"/>
    <mergeCell ref="D55:D56"/>
    <mergeCell ref="B44:B45"/>
    <mergeCell ref="D44:D45"/>
    <mergeCell ref="B46:B47"/>
    <mergeCell ref="D46:D47"/>
    <mergeCell ref="B48:B49"/>
    <mergeCell ref="D48:D49"/>
  </mergeCells>
  <phoneticPr fontId="25"/>
  <conditionalFormatting sqref="B7:B36">
    <cfRule type="expression" dxfId="28" priority="2" stopIfTrue="1">
      <formula>ISERROR(B7)</formula>
    </cfRule>
  </conditionalFormatting>
  <conditionalFormatting sqref="C1:C4 O1:Q4 B1:B6 D1:D6 A1:A1048576 R1:R1048576 B37:D65536 O50:Q65529 E1:N37 E39:N1048576 E38:J38">
    <cfRule type="expression" dxfId="27" priority="3" stopIfTrue="1">
      <formula>ISERROR</formula>
    </cfRule>
  </conditionalFormatting>
  <conditionalFormatting sqref="C5:C36 O5:Q36 D7:D36">
    <cfRule type="expression" dxfId="26" priority="4" stopIfTrue="1">
      <formula>ISERROR(C5)</formula>
    </cfRule>
  </conditionalFormatting>
  <conditionalFormatting sqref="O37:Q41">
    <cfRule type="expression" dxfId="25" priority="1" stopIfTrue="1">
      <formula>ISERROR</formula>
    </cfRule>
  </conditionalFormatting>
  <printOptions horizontalCentered="1" verticalCentered="1"/>
  <pageMargins left="0.39370078740157483" right="0.39370078740157483" top="0.59055118110236227" bottom="0.59055118110236227" header="0" footer="0"/>
  <pageSetup paperSize="9" firstPageNumber="429496319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6"/>
  <sheetViews>
    <sheetView workbookViewId="0"/>
  </sheetViews>
  <sheetFormatPr defaultColWidth="9" defaultRowHeight="13.5"/>
  <cols>
    <col min="1" max="1" width="4.125" style="10" customWidth="1"/>
    <col min="2" max="2" width="11.625" style="10" customWidth="1"/>
    <col min="3" max="3" width="3.125" style="10" customWidth="1"/>
    <col min="4" max="4" width="11.625" style="10" customWidth="1"/>
    <col min="5" max="14" width="3.125" style="10" customWidth="1"/>
    <col min="15" max="15" width="11.625" style="10" customWidth="1"/>
    <col min="16" max="16" width="3.125" style="10" customWidth="1"/>
    <col min="17" max="17" width="11.625" style="10" customWidth="1"/>
    <col min="18" max="18" width="4.125" style="10" customWidth="1"/>
    <col min="19" max="16384" width="9" style="10"/>
  </cols>
  <sheetData>
    <row r="1" spans="1:18" ht="14.25">
      <c r="B1" s="172" t="str">
        <f>男子Ｓ!B1</f>
        <v>第７１回 岐阜県高等学校総合体育大会テニス競技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3" spans="1:18" ht="14.25">
      <c r="D3" s="172" t="s">
        <v>330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1"/>
    </row>
    <row r="5" spans="1:18" ht="15" customHeight="1">
      <c r="A5" s="173">
        <v>1</v>
      </c>
      <c r="B5" s="208" t="str">
        <f>データ!U45</f>
        <v>杉山　七菜</v>
      </c>
      <c r="C5" s="208" t="str">
        <f>データ!V45</f>
        <v>③</v>
      </c>
      <c r="D5" s="207" t="str">
        <f>データ!W45</f>
        <v>県岐阜商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208" t="str">
        <f>データ!U49</f>
        <v>山田　奈々</v>
      </c>
      <c r="P5" s="208" t="str">
        <f>データ!V49</f>
        <v>③</v>
      </c>
      <c r="Q5" s="207" t="str">
        <f>データ!W49</f>
        <v>麗澤瑞浪</v>
      </c>
      <c r="R5" s="173">
        <v>17</v>
      </c>
    </row>
    <row r="6" spans="1:18" ht="15" customHeight="1">
      <c r="A6" s="173"/>
      <c r="B6" s="208"/>
      <c r="C6" s="208"/>
      <c r="D6" s="207"/>
      <c r="E6" s="137"/>
      <c r="F6" s="136"/>
      <c r="G6" s="136"/>
      <c r="H6" s="136"/>
      <c r="I6" s="136"/>
      <c r="J6" s="136"/>
      <c r="K6" s="136"/>
      <c r="L6" s="136"/>
      <c r="M6" s="136"/>
      <c r="N6" s="138"/>
      <c r="O6" s="208"/>
      <c r="P6" s="208"/>
      <c r="Q6" s="207"/>
      <c r="R6" s="173"/>
    </row>
    <row r="7" spans="1:18" ht="15" customHeight="1">
      <c r="A7" s="173">
        <v>2</v>
      </c>
      <c r="B7" s="208" t="str">
        <f>IFERROR(VLOOKUP(A7,データ!$K$3:$N$26,2,0),"")</f>
        <v>佐橋　柚香</v>
      </c>
      <c r="C7" s="208" t="str">
        <f>IFERROR(VLOOKUP(A7,データ!$K$3:$N$26,3,0),"")</f>
        <v>③</v>
      </c>
      <c r="D7" s="207" t="str">
        <f>IFERROR(VLOOKUP(A7,データ!$K$3:$N$26,4,0),"")</f>
        <v>東濃実</v>
      </c>
      <c r="E7" s="139"/>
      <c r="F7" s="137"/>
      <c r="G7" s="136"/>
      <c r="H7" s="136"/>
      <c r="I7" s="136"/>
      <c r="J7" s="136"/>
      <c r="K7" s="136"/>
      <c r="L7" s="136"/>
      <c r="M7" s="138"/>
      <c r="N7" s="140"/>
      <c r="O7" s="208" t="str">
        <f>IFERROR(VLOOKUP(R7,データ!$K$3:$N$26,2,0),"")</f>
        <v>今井　心音</v>
      </c>
      <c r="P7" s="208" t="str">
        <f>IFERROR(VLOOKUP(R7,データ!$K$3:$N$26,3,0),"")</f>
        <v>③</v>
      </c>
      <c r="Q7" s="207" t="str">
        <f>IFERROR(VLOOKUP(R7,データ!$K$3:$N$26,4,0),"")</f>
        <v>県岐阜商</v>
      </c>
      <c r="R7" s="173">
        <v>18</v>
      </c>
    </row>
    <row r="8" spans="1:18" ht="15" customHeight="1">
      <c r="A8" s="173"/>
      <c r="B8" s="208"/>
      <c r="C8" s="208"/>
      <c r="D8" s="207"/>
      <c r="E8" s="136"/>
      <c r="F8" s="141"/>
      <c r="G8" s="136"/>
      <c r="H8" s="136"/>
      <c r="I8" s="136"/>
      <c r="J8" s="136"/>
      <c r="K8" s="136"/>
      <c r="L8" s="136"/>
      <c r="M8" s="142"/>
      <c r="N8" s="136"/>
      <c r="O8" s="208"/>
      <c r="P8" s="208"/>
      <c r="Q8" s="207"/>
      <c r="R8" s="173"/>
    </row>
    <row r="9" spans="1:18" ht="15" customHeight="1">
      <c r="A9" s="173">
        <v>3</v>
      </c>
      <c r="B9" s="208" t="str">
        <f>IFERROR(VLOOKUP(A9,データ!$K$3:$N$26,2,0),"")</f>
        <v>池俣　知佳</v>
      </c>
      <c r="C9" s="208" t="str">
        <f>IFERROR(VLOOKUP(A9,データ!$K$3:$N$26,3,0),"")</f>
        <v>①</v>
      </c>
      <c r="D9" s="207" t="str">
        <f>IFERROR(VLOOKUP(A9,データ!$K$3:$N$26,4,0),"")</f>
        <v>多治見北</v>
      </c>
      <c r="E9" s="136"/>
      <c r="F9" s="141"/>
      <c r="G9" s="137"/>
      <c r="H9" s="136"/>
      <c r="I9" s="136"/>
      <c r="J9" s="136"/>
      <c r="K9" s="136"/>
      <c r="L9" s="138"/>
      <c r="M9" s="142"/>
      <c r="N9" s="136"/>
      <c r="O9" s="208" t="str">
        <f>IFERROR(VLOOKUP(R9,データ!$K$3:$N$26,2,0),"")</f>
        <v>田口　心優</v>
      </c>
      <c r="P9" s="208" t="str">
        <f>IFERROR(VLOOKUP(R9,データ!$K$3:$N$26,3,0),"")</f>
        <v>②</v>
      </c>
      <c r="Q9" s="207" t="str">
        <f>IFERROR(VLOOKUP(R9,データ!$K$3:$N$26,4,0),"")</f>
        <v>関</v>
      </c>
      <c r="R9" s="173">
        <v>19</v>
      </c>
    </row>
    <row r="10" spans="1:18" ht="15" customHeight="1">
      <c r="A10" s="173"/>
      <c r="B10" s="208"/>
      <c r="C10" s="208"/>
      <c r="D10" s="207"/>
      <c r="E10" s="137"/>
      <c r="F10" s="139"/>
      <c r="G10" s="141"/>
      <c r="H10" s="136"/>
      <c r="I10" s="136"/>
      <c r="J10" s="136"/>
      <c r="K10" s="136"/>
      <c r="L10" s="142"/>
      <c r="M10" s="140"/>
      <c r="N10" s="138"/>
      <c r="O10" s="208"/>
      <c r="P10" s="208"/>
      <c r="Q10" s="207"/>
      <c r="R10" s="173"/>
    </row>
    <row r="11" spans="1:18" ht="15" customHeight="1">
      <c r="A11" s="173">
        <v>4</v>
      </c>
      <c r="B11" s="208" t="str">
        <f>IFERROR(VLOOKUP(A11,データ!$K$3:$N$26,2,0),"")</f>
        <v>亀山　紗希</v>
      </c>
      <c r="C11" s="208" t="str">
        <f>IFERROR(VLOOKUP(A11,データ!$K$3:$N$26,3,0),"")</f>
        <v>②</v>
      </c>
      <c r="D11" s="207" t="str">
        <f>IFERROR(VLOOKUP(A11,データ!$K$3:$N$26,4,0),"")</f>
        <v>加納</v>
      </c>
      <c r="E11" s="139"/>
      <c r="F11" s="136"/>
      <c r="G11" s="141"/>
      <c r="H11" s="136"/>
      <c r="I11" s="136"/>
      <c r="J11" s="136"/>
      <c r="K11" s="136"/>
      <c r="L11" s="142"/>
      <c r="M11" s="136"/>
      <c r="N11" s="140"/>
      <c r="O11" s="208" t="str">
        <f>IFERROR(VLOOKUP(R11,データ!$K$3:$N$26,2,0),"")</f>
        <v>岩田　侑芽</v>
      </c>
      <c r="P11" s="208" t="str">
        <f>IFERROR(VLOOKUP(R11,データ!$K$3:$N$26,3,0),"")</f>
        <v>①</v>
      </c>
      <c r="Q11" s="207" t="str">
        <f>IFERROR(VLOOKUP(R11,データ!$K$3:$N$26,4,0),"")</f>
        <v>県岐阜商</v>
      </c>
      <c r="R11" s="173">
        <v>20</v>
      </c>
    </row>
    <row r="12" spans="1:18" ht="15" customHeight="1">
      <c r="A12" s="173"/>
      <c r="B12" s="208"/>
      <c r="C12" s="208"/>
      <c r="D12" s="207"/>
      <c r="E12" s="136"/>
      <c r="F12" s="136"/>
      <c r="G12" s="141"/>
      <c r="H12" s="136"/>
      <c r="I12" s="136"/>
      <c r="J12" s="136"/>
      <c r="K12" s="136"/>
      <c r="L12" s="142"/>
      <c r="M12" s="136"/>
      <c r="N12" s="136"/>
      <c r="O12" s="208"/>
      <c r="P12" s="208"/>
      <c r="Q12" s="207"/>
      <c r="R12" s="173"/>
    </row>
    <row r="13" spans="1:18" ht="15" customHeight="1">
      <c r="A13" s="173">
        <v>5</v>
      </c>
      <c r="B13" s="208" t="str">
        <f>IFERROR(VLOOKUP(A13,データ!$K$3:$N$26,2,0),"")</f>
        <v>村山　瑚都</v>
      </c>
      <c r="C13" s="208" t="str">
        <f>IFERROR(VLOOKUP(A13,データ!$K$3:$N$26,3,0),"")</f>
        <v>③</v>
      </c>
      <c r="D13" s="207" t="str">
        <f>IFERROR(VLOOKUP(A13,データ!$K$3:$N$26,4,0),"")</f>
        <v>県岐阜商</v>
      </c>
      <c r="E13" s="136"/>
      <c r="F13" s="136"/>
      <c r="G13" s="141"/>
      <c r="H13" s="137"/>
      <c r="I13" s="136"/>
      <c r="J13" s="136"/>
      <c r="K13" s="138"/>
      <c r="L13" s="142"/>
      <c r="M13" s="136"/>
      <c r="N13" s="136"/>
      <c r="O13" s="208" t="str">
        <f>IFERROR(VLOOKUP(R13,データ!$K$3:$N$26,2,0),"")</f>
        <v>秋山　明曖</v>
      </c>
      <c r="P13" s="208" t="str">
        <f>IFERROR(VLOOKUP(R13,データ!$K$3:$N$26,3,0),"")</f>
        <v>③</v>
      </c>
      <c r="Q13" s="207" t="str">
        <f>IFERROR(VLOOKUP(R13,データ!$K$3:$N$26,4,0),"")</f>
        <v>東濃実</v>
      </c>
      <c r="R13" s="173">
        <v>21</v>
      </c>
    </row>
    <row r="14" spans="1:18" ht="15" customHeight="1">
      <c r="A14" s="173"/>
      <c r="B14" s="208"/>
      <c r="C14" s="208"/>
      <c r="D14" s="207"/>
      <c r="E14" s="137"/>
      <c r="F14" s="136"/>
      <c r="G14" s="141"/>
      <c r="H14" s="141"/>
      <c r="I14" s="136"/>
      <c r="J14" s="136"/>
      <c r="K14" s="142"/>
      <c r="L14" s="142"/>
      <c r="M14" s="136"/>
      <c r="N14" s="138"/>
      <c r="O14" s="208"/>
      <c r="P14" s="208"/>
      <c r="Q14" s="207"/>
      <c r="R14" s="173"/>
    </row>
    <row r="15" spans="1:18" ht="15" customHeight="1">
      <c r="A15" s="173">
        <v>6</v>
      </c>
      <c r="B15" s="208" t="str">
        <f>IFERROR(VLOOKUP(A15,データ!$K$3:$N$26,2,0),"")</f>
        <v>加藤　桜月</v>
      </c>
      <c r="C15" s="208" t="str">
        <f>IFERROR(VLOOKUP(A15,データ!$K$3:$N$26,3,0),"")</f>
        <v>③</v>
      </c>
      <c r="D15" s="207" t="str">
        <f>IFERROR(VLOOKUP(A15,データ!$K$3:$N$26,4,0),"")</f>
        <v>関</v>
      </c>
      <c r="E15" s="139"/>
      <c r="F15" s="137"/>
      <c r="G15" s="141"/>
      <c r="H15" s="141"/>
      <c r="I15" s="136"/>
      <c r="J15" s="136"/>
      <c r="K15" s="142"/>
      <c r="L15" s="142"/>
      <c r="M15" s="138"/>
      <c r="N15" s="140"/>
      <c r="O15" s="208" t="str">
        <f>IFERROR(VLOOKUP(R15,データ!$K$3:$N$26,2,0),"")</f>
        <v>常冨　愛菜</v>
      </c>
      <c r="P15" s="208" t="str">
        <f>IFERROR(VLOOKUP(R15,データ!$K$3:$N$26,3,0),"")</f>
        <v>③</v>
      </c>
      <c r="Q15" s="207" t="str">
        <f>IFERROR(VLOOKUP(R15,データ!$K$3:$N$26,4,0),"")</f>
        <v>各務原</v>
      </c>
      <c r="R15" s="173">
        <v>22</v>
      </c>
    </row>
    <row r="16" spans="1:18" ht="15" customHeight="1">
      <c r="A16" s="173"/>
      <c r="B16" s="208"/>
      <c r="C16" s="208"/>
      <c r="D16" s="207"/>
      <c r="E16" s="136"/>
      <c r="F16" s="141"/>
      <c r="G16" s="139"/>
      <c r="H16" s="141"/>
      <c r="I16" s="136"/>
      <c r="J16" s="136"/>
      <c r="K16" s="142"/>
      <c r="L16" s="140"/>
      <c r="M16" s="142"/>
      <c r="N16" s="136"/>
      <c r="O16" s="208"/>
      <c r="P16" s="208"/>
      <c r="Q16" s="207"/>
      <c r="R16" s="173"/>
    </row>
    <row r="17" spans="1:18" ht="15" customHeight="1">
      <c r="A17" s="173">
        <v>7</v>
      </c>
      <c r="B17" s="208" t="str">
        <f>IFERROR(VLOOKUP(A17,データ!$K$3:$N$26,2,0),"")</f>
        <v>堀　　みう</v>
      </c>
      <c r="C17" s="208" t="str">
        <f>IFERROR(VLOOKUP(A17,データ!$K$3:$N$26,3,0),"")</f>
        <v>②</v>
      </c>
      <c r="D17" s="207" t="str">
        <f>IFERROR(VLOOKUP(A17,データ!$K$3:$N$26,4,0),"")</f>
        <v>大垣北</v>
      </c>
      <c r="E17" s="136"/>
      <c r="F17" s="141"/>
      <c r="G17" s="136"/>
      <c r="H17" s="141"/>
      <c r="I17" s="136"/>
      <c r="J17" s="136"/>
      <c r="K17" s="142"/>
      <c r="L17" s="136"/>
      <c r="M17" s="142"/>
      <c r="N17" s="136"/>
      <c r="O17" s="208" t="str">
        <f>IFERROR(VLOOKUP(R17,データ!$K$3:$N$26,2,0),"")</f>
        <v>片岡　心菜</v>
      </c>
      <c r="P17" s="208" t="str">
        <f>IFERROR(VLOOKUP(R17,データ!$K$3:$N$25,3,0),"")</f>
        <v>②</v>
      </c>
      <c r="Q17" s="207" t="str">
        <f>IFERROR(VLOOKUP(R17,データ!$K$3:$N$25,4,0),"")</f>
        <v>関商工</v>
      </c>
      <c r="R17" s="173">
        <v>23</v>
      </c>
    </row>
    <row r="18" spans="1:18" ht="15" customHeight="1">
      <c r="A18" s="173"/>
      <c r="B18" s="208"/>
      <c r="C18" s="208"/>
      <c r="D18" s="207"/>
      <c r="E18" s="137"/>
      <c r="F18" s="139"/>
      <c r="G18" s="136"/>
      <c r="H18" s="141"/>
      <c r="I18" s="136"/>
      <c r="J18" s="136"/>
      <c r="K18" s="142"/>
      <c r="L18" s="136"/>
      <c r="M18" s="140"/>
      <c r="N18" s="138"/>
      <c r="O18" s="208"/>
      <c r="P18" s="208"/>
      <c r="Q18" s="207"/>
      <c r="R18" s="173"/>
    </row>
    <row r="19" spans="1:18" ht="15" customHeight="1">
      <c r="A19" s="173">
        <v>8</v>
      </c>
      <c r="B19" s="208" t="str">
        <f>データ!U59</f>
        <v>酒井　菜帆</v>
      </c>
      <c r="C19" s="208" t="str">
        <f>データ!V59</f>
        <v>②</v>
      </c>
      <c r="D19" s="207" t="str">
        <f>データ!W59</f>
        <v>県岐阜商</v>
      </c>
      <c r="E19" s="139"/>
      <c r="F19" s="136"/>
      <c r="G19" s="136"/>
      <c r="H19" s="141"/>
      <c r="I19" s="136"/>
      <c r="J19" s="136"/>
      <c r="K19" s="142"/>
      <c r="L19" s="136"/>
      <c r="M19" s="136"/>
      <c r="N19" s="140"/>
      <c r="O19" s="208" t="str">
        <f>データ!U55</f>
        <v>白橋　乃詠</v>
      </c>
      <c r="P19" s="208" t="str">
        <f>データ!V55</f>
        <v>②</v>
      </c>
      <c r="Q19" s="207" t="str">
        <f>データ!W55</f>
        <v>加納</v>
      </c>
      <c r="R19" s="173">
        <v>24</v>
      </c>
    </row>
    <row r="20" spans="1:18" ht="15" customHeight="1">
      <c r="A20" s="173"/>
      <c r="B20" s="208"/>
      <c r="C20" s="208"/>
      <c r="D20" s="207"/>
      <c r="E20" s="136"/>
      <c r="F20" s="136"/>
      <c r="G20" s="136"/>
      <c r="H20" s="141"/>
      <c r="I20" s="143"/>
      <c r="J20" s="144"/>
      <c r="K20" s="142"/>
      <c r="L20" s="136"/>
      <c r="M20" s="136"/>
      <c r="N20" s="136"/>
      <c r="O20" s="208"/>
      <c r="P20" s="208"/>
      <c r="Q20" s="207"/>
      <c r="R20" s="173"/>
    </row>
    <row r="21" spans="1:18" ht="15" customHeight="1">
      <c r="A21" s="173">
        <v>9</v>
      </c>
      <c r="B21" s="208" t="str">
        <f>データ!U53</f>
        <v>大野　　暖</v>
      </c>
      <c r="C21" s="208" t="str">
        <f>データ!V53</f>
        <v>②</v>
      </c>
      <c r="D21" s="207" t="str">
        <f>データ!W53</f>
        <v>県岐阜商</v>
      </c>
      <c r="E21" s="136"/>
      <c r="F21" s="136"/>
      <c r="G21" s="136"/>
      <c r="H21" s="141"/>
      <c r="I21" s="136"/>
      <c r="J21" s="136"/>
      <c r="K21" s="142"/>
      <c r="L21" s="136"/>
      <c r="M21" s="136"/>
      <c r="N21" s="136"/>
      <c r="O21" s="208" t="str">
        <f>データ!U57</f>
        <v>池戸　来望</v>
      </c>
      <c r="P21" s="208" t="str">
        <f>データ!V57</f>
        <v>②</v>
      </c>
      <c r="Q21" s="207" t="str">
        <f>データ!W57</f>
        <v>県岐阜商</v>
      </c>
      <c r="R21" s="173">
        <v>25</v>
      </c>
    </row>
    <row r="22" spans="1:18" ht="15" customHeight="1">
      <c r="A22" s="173"/>
      <c r="B22" s="208"/>
      <c r="C22" s="208"/>
      <c r="D22" s="207"/>
      <c r="E22" s="137"/>
      <c r="F22" s="136"/>
      <c r="G22" s="136"/>
      <c r="H22" s="141"/>
      <c r="I22" s="136"/>
      <c r="J22" s="136"/>
      <c r="K22" s="142"/>
      <c r="L22" s="136"/>
      <c r="M22" s="136"/>
      <c r="N22" s="138"/>
      <c r="O22" s="208"/>
      <c r="P22" s="208"/>
      <c r="Q22" s="207"/>
      <c r="R22" s="173"/>
    </row>
    <row r="23" spans="1:18" ht="15" customHeight="1">
      <c r="A23" s="173">
        <v>10</v>
      </c>
      <c r="B23" s="208" t="str">
        <f>IFERROR(VLOOKUP(A23,データ!$K$3:$N$26,2,0),"")</f>
        <v>古林　優衣</v>
      </c>
      <c r="C23" s="208" t="str">
        <f>IFERROR(VLOOKUP(A23,データ!$K$3:$N$26,3,0),"")</f>
        <v>①</v>
      </c>
      <c r="D23" s="207" t="str">
        <f>IFERROR(VLOOKUP(A23,データ!$K$3:$N$26,4,0),"")</f>
        <v>麗澤瑞浪</v>
      </c>
      <c r="E23" s="139"/>
      <c r="F23" s="137"/>
      <c r="G23" s="136"/>
      <c r="H23" s="141"/>
      <c r="I23" s="136"/>
      <c r="J23" s="136"/>
      <c r="K23" s="142"/>
      <c r="L23" s="136"/>
      <c r="M23" s="138"/>
      <c r="N23" s="140"/>
      <c r="O23" s="208" t="str">
        <f>IFERROR(VLOOKUP(R23,データ!$K$3:$N$26,2,0),"")</f>
        <v>園井　美月</v>
      </c>
      <c r="P23" s="208" t="str">
        <f>IFERROR(VLOOKUP(R23,データ!$K$3:$N$26,3,0),"")</f>
        <v>①</v>
      </c>
      <c r="Q23" s="207" t="str">
        <f>IFERROR(VLOOKUP(R23,データ!$K$3:$N$26,4,0),"")</f>
        <v>聖マリア</v>
      </c>
      <c r="R23" s="173">
        <v>26</v>
      </c>
    </row>
    <row r="24" spans="1:18" ht="15" customHeight="1">
      <c r="A24" s="173"/>
      <c r="B24" s="208"/>
      <c r="C24" s="208"/>
      <c r="D24" s="207"/>
      <c r="E24" s="136"/>
      <c r="F24" s="141"/>
      <c r="G24" s="136"/>
      <c r="H24" s="141"/>
      <c r="I24" s="136"/>
      <c r="J24" s="136"/>
      <c r="K24" s="142"/>
      <c r="L24" s="136"/>
      <c r="M24" s="142"/>
      <c r="N24" s="136"/>
      <c r="O24" s="208"/>
      <c r="P24" s="208"/>
      <c r="Q24" s="207"/>
      <c r="R24" s="173"/>
    </row>
    <row r="25" spans="1:18" ht="15" customHeight="1">
      <c r="A25" s="173">
        <v>11</v>
      </c>
      <c r="B25" s="208" t="str">
        <f>IFERROR(VLOOKUP(A25,データ!$K$3:$N$26,2,0),"")</f>
        <v>田牧　里渉</v>
      </c>
      <c r="C25" s="208" t="str">
        <f>IFERROR(VLOOKUP(A25,データ!$K$3:$N$26,3,0),"")</f>
        <v>②</v>
      </c>
      <c r="D25" s="207" t="str">
        <f>IFERROR(VLOOKUP(A25,データ!$K$3:$N$26,4,0),"")</f>
        <v>多治見北</v>
      </c>
      <c r="E25" s="136"/>
      <c r="F25" s="141"/>
      <c r="G25" s="137"/>
      <c r="H25" s="141"/>
      <c r="I25" s="136"/>
      <c r="J25" s="136"/>
      <c r="K25" s="142"/>
      <c r="L25" s="138"/>
      <c r="M25" s="142"/>
      <c r="N25" s="136"/>
      <c r="O25" s="208" t="str">
        <f>IFERROR(VLOOKUP(R25,データ!$K$3:$N$25,2,0),"")</f>
        <v>田中　愛美</v>
      </c>
      <c r="P25" s="208" t="str">
        <f>IFERROR(VLOOKUP(R25,データ!$K$3:$N$26,3,0),"")</f>
        <v>③</v>
      </c>
      <c r="Q25" s="207" t="str">
        <f>IFERROR(VLOOKUP(R25,データ!$K$3:$N$26,4,0),"")</f>
        <v>大垣北</v>
      </c>
      <c r="R25" s="173">
        <v>27</v>
      </c>
    </row>
    <row r="26" spans="1:18" ht="15" customHeight="1">
      <c r="A26" s="173"/>
      <c r="B26" s="208"/>
      <c r="C26" s="208"/>
      <c r="D26" s="207"/>
      <c r="E26" s="137"/>
      <c r="F26" s="139"/>
      <c r="G26" s="141"/>
      <c r="H26" s="141"/>
      <c r="I26" s="136"/>
      <c r="J26" s="136"/>
      <c r="K26" s="142"/>
      <c r="L26" s="142"/>
      <c r="M26" s="140"/>
      <c r="N26" s="138"/>
      <c r="O26" s="208"/>
      <c r="P26" s="208"/>
      <c r="Q26" s="207"/>
      <c r="R26" s="173"/>
    </row>
    <row r="27" spans="1:18" ht="15" customHeight="1">
      <c r="A27" s="173">
        <v>12</v>
      </c>
      <c r="B27" s="208" t="str">
        <f>IFERROR(VLOOKUP(A27,データ!$K$3:$N$26,2,0),"")</f>
        <v>木股　弥子</v>
      </c>
      <c r="C27" s="208" t="str">
        <f>IFERROR(VLOOKUP(A27,データ!$K$3:$N$26,3,0),"")</f>
        <v>②</v>
      </c>
      <c r="D27" s="207" t="str">
        <f>IFERROR(VLOOKUP(A27,データ!$K$3:$N$26,4,0),"")</f>
        <v>加納</v>
      </c>
      <c r="E27" s="139"/>
      <c r="F27" s="136"/>
      <c r="G27" s="141"/>
      <c r="H27" s="141"/>
      <c r="I27" s="136"/>
      <c r="J27" s="136"/>
      <c r="K27" s="142"/>
      <c r="L27" s="142"/>
      <c r="M27" s="136"/>
      <c r="N27" s="140"/>
      <c r="O27" s="208" t="str">
        <f>IFERROR(VLOOKUP(R27,データ!$K$3:$N$25,2,0),"")</f>
        <v>三島　黎空</v>
      </c>
      <c r="P27" s="208" t="str">
        <f>IFERROR(VLOOKUP(R27,データ!$K$3:$N$26,3,0),"")</f>
        <v>③</v>
      </c>
      <c r="Q27" s="207" t="str">
        <f>IFERROR(VLOOKUP(R27,データ!$K$3:$N$26,4,0),"")</f>
        <v>関</v>
      </c>
      <c r="R27" s="173">
        <v>28</v>
      </c>
    </row>
    <row r="28" spans="1:18" ht="15" customHeight="1">
      <c r="A28" s="173"/>
      <c r="B28" s="208"/>
      <c r="C28" s="208"/>
      <c r="D28" s="207"/>
      <c r="E28" s="136"/>
      <c r="F28" s="136"/>
      <c r="G28" s="141"/>
      <c r="H28" s="139"/>
      <c r="I28" s="136"/>
      <c r="J28" s="136"/>
      <c r="K28" s="140"/>
      <c r="L28" s="142"/>
      <c r="M28" s="136"/>
      <c r="N28" s="136"/>
      <c r="O28" s="208"/>
      <c r="P28" s="208"/>
      <c r="Q28" s="207"/>
      <c r="R28" s="173"/>
    </row>
    <row r="29" spans="1:18" ht="15" customHeight="1">
      <c r="A29" s="173">
        <v>13</v>
      </c>
      <c r="B29" s="208" t="str">
        <f>IFERROR(VLOOKUP(A29,データ!$K$3:$N$26,2,0),"")</f>
        <v>片岡　新菜</v>
      </c>
      <c r="C29" s="208" t="str">
        <f>IFERROR(VLOOKUP(A29,データ!$K$3:$N$26,3,0),"")</f>
        <v>③</v>
      </c>
      <c r="D29" s="207" t="str">
        <f>IFERROR(VLOOKUP(A29,データ!$K$3:$N$26,4,0),"")</f>
        <v>岐阜東</v>
      </c>
      <c r="E29" s="136"/>
      <c r="F29" s="136"/>
      <c r="G29" s="141"/>
      <c r="H29" s="136"/>
      <c r="I29" s="136"/>
      <c r="J29" s="136"/>
      <c r="K29" s="136"/>
      <c r="L29" s="142"/>
      <c r="M29" s="136"/>
      <c r="N29" s="136"/>
      <c r="O29" s="208" t="str">
        <f>IFERROR(VLOOKUP(R29,データ!$K$3:$N$25,2,0),"")</f>
        <v>太宰　智海</v>
      </c>
      <c r="P29" s="208" t="str">
        <f>IFERROR(VLOOKUP(R29,データ!$K$3:$N$26,3,0),"")</f>
        <v>③</v>
      </c>
      <c r="Q29" s="207" t="str">
        <f>IFERROR(VLOOKUP(R29,データ!$K$3:$N$26,4,0),"")</f>
        <v>大垣南</v>
      </c>
      <c r="R29" s="173">
        <v>29</v>
      </c>
    </row>
    <row r="30" spans="1:18" ht="15" customHeight="1">
      <c r="A30" s="173"/>
      <c r="B30" s="208"/>
      <c r="C30" s="208"/>
      <c r="D30" s="207"/>
      <c r="E30" s="137"/>
      <c r="F30" s="136"/>
      <c r="G30" s="141"/>
      <c r="H30" s="136"/>
      <c r="I30" s="136"/>
      <c r="J30" s="136"/>
      <c r="K30" s="136"/>
      <c r="L30" s="142"/>
      <c r="M30" s="136"/>
      <c r="N30" s="138"/>
      <c r="O30" s="208"/>
      <c r="P30" s="208"/>
      <c r="Q30" s="207"/>
      <c r="R30" s="173"/>
    </row>
    <row r="31" spans="1:18" ht="15" customHeight="1">
      <c r="A31" s="173">
        <v>14</v>
      </c>
      <c r="B31" s="208" t="str">
        <f>IFERROR(VLOOKUP(A31,データ!$K$3:$N$26,2,0),"")</f>
        <v>板津奈菜可</v>
      </c>
      <c r="C31" s="208" t="str">
        <f>IFERROR(VLOOKUP(A31,データ!$K$3:$N$26,3,0),"")</f>
        <v>③</v>
      </c>
      <c r="D31" s="207" t="str">
        <f>IFERROR(VLOOKUP(A31,データ!$K$3:$N$26,4,0),"")</f>
        <v>関商工</v>
      </c>
      <c r="E31" s="139"/>
      <c r="F31" s="137"/>
      <c r="G31" s="141"/>
      <c r="H31" s="136"/>
      <c r="I31" s="136"/>
      <c r="J31" s="136"/>
      <c r="K31" s="136"/>
      <c r="L31" s="142"/>
      <c r="M31" s="138"/>
      <c r="N31" s="140"/>
      <c r="O31" s="208" t="str">
        <f>IFERROR(VLOOKUP(R31,データ!$K$3:$N$25,2,0),"")</f>
        <v>下田　莉々</v>
      </c>
      <c r="P31" s="208" t="str">
        <f>IFERROR(VLOOKUP(R31,データ!$K$3:$N$26,3,0),"")</f>
        <v>①</v>
      </c>
      <c r="Q31" s="207" t="str">
        <f>IFERROR(VLOOKUP(R31,データ!$K$3:$N$26,4,0),"")</f>
        <v>県岐阜商</v>
      </c>
      <c r="R31" s="173">
        <v>30</v>
      </c>
    </row>
    <row r="32" spans="1:18" ht="15" customHeight="1">
      <c r="A32" s="173"/>
      <c r="B32" s="208"/>
      <c r="C32" s="208"/>
      <c r="D32" s="207"/>
      <c r="E32" s="136"/>
      <c r="F32" s="141"/>
      <c r="G32" s="139"/>
      <c r="H32" s="136"/>
      <c r="I32" s="136"/>
      <c r="J32" s="136"/>
      <c r="K32" s="136"/>
      <c r="L32" s="140"/>
      <c r="M32" s="142"/>
      <c r="N32" s="136"/>
      <c r="O32" s="208"/>
      <c r="P32" s="208"/>
      <c r="Q32" s="207"/>
      <c r="R32" s="173"/>
    </row>
    <row r="33" spans="1:18" ht="15" customHeight="1">
      <c r="A33" s="173">
        <v>15</v>
      </c>
      <c r="B33" s="208" t="str">
        <f>IFERROR(VLOOKUP(A33,データ!$K$3:$N$26,2,0),"")</f>
        <v>宮下野乃子</v>
      </c>
      <c r="C33" s="208" t="str">
        <f>IFERROR(VLOOKUP(A33,データ!$K$3:$N$26,3,0),"")</f>
        <v>③</v>
      </c>
      <c r="D33" s="207" t="str">
        <f>IFERROR(VLOOKUP(A33,データ!$K$3:$N$26,4,0),"")</f>
        <v>大垣北</v>
      </c>
      <c r="E33" s="136"/>
      <c r="F33" s="141"/>
      <c r="G33" s="136"/>
      <c r="H33" s="136"/>
      <c r="I33" s="136"/>
      <c r="J33" s="136"/>
      <c r="K33" s="136"/>
      <c r="L33" s="136"/>
      <c r="M33" s="142"/>
      <c r="N33" s="136"/>
      <c r="O33" s="208" t="str">
        <f>IFERROR(VLOOKUP(R33,データ!$K$3:$N$25,2,0),"")</f>
        <v>上原　綺里</v>
      </c>
      <c r="P33" s="208" t="str">
        <f>IFERROR(VLOOKUP(R33,データ!$K$3:$N$26,3,0),"")</f>
        <v>②</v>
      </c>
      <c r="Q33" s="207" t="str">
        <f>IFERROR(VLOOKUP(R33,データ!$K$3:$N$26,4,0),"")</f>
        <v>岐阜</v>
      </c>
      <c r="R33" s="173">
        <v>31</v>
      </c>
    </row>
    <row r="34" spans="1:18" ht="15" customHeight="1">
      <c r="A34" s="173"/>
      <c r="B34" s="208"/>
      <c r="C34" s="208"/>
      <c r="D34" s="207"/>
      <c r="E34" s="137"/>
      <c r="F34" s="139"/>
      <c r="G34" s="136"/>
      <c r="H34" s="136"/>
      <c r="I34" s="136"/>
      <c r="J34" s="136"/>
      <c r="K34" s="136"/>
      <c r="L34" s="136"/>
      <c r="M34" s="140"/>
      <c r="N34" s="138"/>
      <c r="O34" s="208"/>
      <c r="P34" s="208"/>
      <c r="Q34" s="207"/>
      <c r="R34" s="173"/>
    </row>
    <row r="35" spans="1:18" ht="15" customHeight="1">
      <c r="A35" s="173">
        <v>16</v>
      </c>
      <c r="B35" s="208" t="str">
        <f>データ!U51</f>
        <v>佐野　愛鈴</v>
      </c>
      <c r="C35" s="208" t="str">
        <f>データ!V51</f>
        <v>②</v>
      </c>
      <c r="D35" s="207" t="str">
        <f>データ!W51</f>
        <v>県岐阜商</v>
      </c>
      <c r="E35" s="139"/>
      <c r="F35" s="136"/>
      <c r="G35" s="136"/>
      <c r="H35" s="136"/>
      <c r="I35" s="136"/>
      <c r="J35" s="136"/>
      <c r="K35" s="136"/>
      <c r="L35" s="136"/>
      <c r="M35" s="136"/>
      <c r="N35" s="140"/>
      <c r="O35" s="208" t="str">
        <f>データ!U47</f>
        <v>向山　莉央</v>
      </c>
      <c r="P35" s="208" t="str">
        <f>データ!V47</f>
        <v>②</v>
      </c>
      <c r="Q35" s="207" t="str">
        <f>データ!W47</f>
        <v>県岐阜商</v>
      </c>
      <c r="R35" s="173">
        <v>32</v>
      </c>
    </row>
    <row r="36" spans="1:18" ht="15" customHeight="1">
      <c r="A36" s="173"/>
      <c r="B36" s="208"/>
      <c r="C36" s="208"/>
      <c r="D36" s="207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208"/>
      <c r="P36" s="208"/>
      <c r="Q36" s="207"/>
      <c r="R36" s="173"/>
    </row>
    <row r="37" spans="1:18" ht="15" customHeight="1"/>
    <row r="38" spans="1:18" ht="12.2" customHeight="1">
      <c r="B38" s="203" t="s">
        <v>327</v>
      </c>
      <c r="C38" s="203"/>
      <c r="D38" s="203"/>
      <c r="O38" s="12"/>
      <c r="P38" s="12"/>
      <c r="Q38" s="12"/>
      <c r="R38" s="72"/>
    </row>
    <row r="39" spans="1:18" ht="12.2" customHeight="1">
      <c r="B39" s="173"/>
      <c r="C39" s="12"/>
      <c r="D39" s="202"/>
      <c r="O39" s="12"/>
      <c r="P39" s="12"/>
      <c r="Q39" s="12"/>
      <c r="R39" s="72"/>
    </row>
    <row r="40" spans="1:18" ht="12.2" customHeight="1">
      <c r="B40" s="173"/>
      <c r="C40" s="12"/>
      <c r="D40" s="202"/>
      <c r="E40" s="99"/>
      <c r="F40" s="101"/>
      <c r="O40" s="12"/>
      <c r="P40" s="12"/>
      <c r="Q40" s="12"/>
      <c r="R40" s="72"/>
    </row>
    <row r="41" spans="1:18" ht="12.2" customHeight="1">
      <c r="B41" s="173"/>
      <c r="C41" s="12"/>
      <c r="D41" s="202"/>
      <c r="E41" s="14"/>
      <c r="O41" s="12"/>
      <c r="P41" s="12"/>
      <c r="Q41" s="12"/>
      <c r="R41" s="72"/>
    </row>
    <row r="42" spans="1:18" ht="12.2" customHeight="1">
      <c r="B42" s="173"/>
      <c r="C42" s="12"/>
      <c r="D42" s="202"/>
      <c r="O42" s="12"/>
      <c r="P42" s="12"/>
      <c r="Q42" s="12"/>
      <c r="R42" s="72"/>
    </row>
    <row r="43" spans="1:18" ht="12.2" customHeight="1">
      <c r="B43" s="203" t="s">
        <v>328</v>
      </c>
      <c r="C43" s="203"/>
      <c r="D43" s="203"/>
      <c r="O43" s="12"/>
      <c r="P43" s="12"/>
      <c r="Q43" s="12"/>
      <c r="R43" s="72"/>
    </row>
    <row r="44" spans="1:18" ht="12.2" customHeight="1">
      <c r="B44" s="173"/>
      <c r="C44" s="12"/>
      <c r="D44" s="202"/>
      <c r="O44" s="12"/>
      <c r="P44" s="12"/>
      <c r="Q44" s="12"/>
      <c r="R44" s="72"/>
    </row>
    <row r="45" spans="1:18" ht="12.2" customHeight="1">
      <c r="B45" s="173"/>
      <c r="C45" s="12"/>
      <c r="D45" s="202"/>
      <c r="E45" s="99"/>
      <c r="O45" s="12"/>
      <c r="P45" s="12"/>
      <c r="Q45" s="12"/>
      <c r="R45" s="72"/>
    </row>
    <row r="46" spans="1:18" ht="12.2" customHeight="1">
      <c r="B46" s="173"/>
      <c r="C46" s="12"/>
      <c r="D46" s="202"/>
      <c r="E46" s="14"/>
      <c r="F46" s="99"/>
      <c r="O46" s="12"/>
      <c r="P46" s="12"/>
      <c r="Q46" s="12"/>
      <c r="R46" s="72"/>
    </row>
    <row r="47" spans="1:18" ht="12.2" customHeight="1">
      <c r="B47" s="173"/>
      <c r="C47" s="12"/>
      <c r="D47" s="202"/>
      <c r="F47" s="16"/>
      <c r="G47" s="101"/>
      <c r="O47" s="12"/>
      <c r="P47" s="12"/>
      <c r="Q47" s="12"/>
      <c r="R47" s="72"/>
    </row>
    <row r="48" spans="1:18" ht="12.2" customHeight="1">
      <c r="B48" s="173"/>
      <c r="C48" s="12"/>
      <c r="D48" s="202"/>
      <c r="F48" s="16"/>
      <c r="O48" s="12"/>
      <c r="P48" s="12"/>
      <c r="Q48" s="12"/>
      <c r="R48" s="72"/>
    </row>
    <row r="49" spans="2:18" ht="12.2" customHeight="1">
      <c r="B49" s="173"/>
      <c r="C49" s="12"/>
      <c r="D49" s="202"/>
      <c r="E49" s="99"/>
      <c r="F49" s="14"/>
      <c r="O49" s="12"/>
      <c r="P49" s="12"/>
      <c r="Q49" s="12"/>
      <c r="R49" s="72"/>
    </row>
    <row r="50" spans="2:18" ht="12.2" customHeight="1">
      <c r="B50" s="173"/>
      <c r="C50" s="12"/>
      <c r="D50" s="202"/>
      <c r="E50" s="14"/>
    </row>
    <row r="51" spans="2:18" ht="12.2" customHeight="1">
      <c r="B51" s="173"/>
      <c r="C51" s="12"/>
      <c r="D51" s="202"/>
    </row>
    <row r="52" spans="2:18" ht="12.2" customHeight="1">
      <c r="B52" s="203" t="s">
        <v>329</v>
      </c>
      <c r="C52" s="203"/>
      <c r="D52" s="203"/>
    </row>
    <row r="53" spans="2:18" ht="12.2" customHeight="1">
      <c r="B53" s="173"/>
      <c r="C53" s="12"/>
      <c r="D53" s="202"/>
    </row>
    <row r="54" spans="2:18" ht="12.2" customHeight="1">
      <c r="B54" s="173"/>
      <c r="C54" s="12"/>
      <c r="D54" s="202"/>
      <c r="E54" s="99"/>
      <c r="F54" s="101"/>
    </row>
    <row r="55" spans="2:18" ht="12.2" customHeight="1">
      <c r="B55" s="173"/>
      <c r="C55" s="12"/>
      <c r="D55" s="202"/>
      <c r="E55" s="14"/>
    </row>
    <row r="56" spans="2:18" ht="12.2" customHeight="1">
      <c r="B56" s="173"/>
      <c r="C56" s="12"/>
      <c r="D56" s="202"/>
    </row>
  </sheetData>
  <mergeCells count="149">
    <mergeCell ref="B1:Q1"/>
    <mergeCell ref="D3:O3"/>
    <mergeCell ref="A5:A6"/>
    <mergeCell ref="B5:B6"/>
    <mergeCell ref="C5:C6"/>
    <mergeCell ref="D5:D6"/>
    <mergeCell ref="O5:O6"/>
    <mergeCell ref="P5:P6"/>
    <mergeCell ref="Q5:Q6"/>
    <mergeCell ref="R5:R6"/>
    <mergeCell ref="A7:A8"/>
    <mergeCell ref="B7:B8"/>
    <mergeCell ref="C7:C8"/>
    <mergeCell ref="D7:D8"/>
    <mergeCell ref="O7:O8"/>
    <mergeCell ref="P7:P8"/>
    <mergeCell ref="Q7:Q8"/>
    <mergeCell ref="R7:R8"/>
    <mergeCell ref="Q9:Q10"/>
    <mergeCell ref="R9:R10"/>
    <mergeCell ref="A11:A12"/>
    <mergeCell ref="B11:B12"/>
    <mergeCell ref="C11:C12"/>
    <mergeCell ref="D11:D12"/>
    <mergeCell ref="O11:O12"/>
    <mergeCell ref="P11:P12"/>
    <mergeCell ref="Q11:Q12"/>
    <mergeCell ref="R11:R12"/>
    <mergeCell ref="A9:A10"/>
    <mergeCell ref="B9:B10"/>
    <mergeCell ref="C9:C10"/>
    <mergeCell ref="D9:D10"/>
    <mergeCell ref="O9:O10"/>
    <mergeCell ref="P9:P10"/>
    <mergeCell ref="Q13:Q14"/>
    <mergeCell ref="R13:R14"/>
    <mergeCell ref="A15:A16"/>
    <mergeCell ref="B15:B16"/>
    <mergeCell ref="C15:C16"/>
    <mergeCell ref="D15:D16"/>
    <mergeCell ref="O15:O16"/>
    <mergeCell ref="P15:P16"/>
    <mergeCell ref="Q15:Q16"/>
    <mergeCell ref="R15:R16"/>
    <mergeCell ref="A13:A14"/>
    <mergeCell ref="B13:B14"/>
    <mergeCell ref="C13:C14"/>
    <mergeCell ref="D13:D14"/>
    <mergeCell ref="O13:O14"/>
    <mergeCell ref="P13:P14"/>
    <mergeCell ref="Q17:Q18"/>
    <mergeCell ref="R17:R18"/>
    <mergeCell ref="A19:A20"/>
    <mergeCell ref="B19:B20"/>
    <mergeCell ref="C19:C20"/>
    <mergeCell ref="D19:D20"/>
    <mergeCell ref="O19:O20"/>
    <mergeCell ref="P19:P20"/>
    <mergeCell ref="Q19:Q20"/>
    <mergeCell ref="R19:R20"/>
    <mergeCell ref="A17:A18"/>
    <mergeCell ref="B17:B18"/>
    <mergeCell ref="C17:C18"/>
    <mergeCell ref="D17:D18"/>
    <mergeCell ref="O17:O18"/>
    <mergeCell ref="P17:P18"/>
    <mergeCell ref="Q21:Q22"/>
    <mergeCell ref="R21:R22"/>
    <mergeCell ref="A23:A24"/>
    <mergeCell ref="B23:B24"/>
    <mergeCell ref="C23:C24"/>
    <mergeCell ref="D23:D24"/>
    <mergeCell ref="O23:O24"/>
    <mergeCell ref="P23:P24"/>
    <mergeCell ref="Q23:Q24"/>
    <mergeCell ref="R23:R24"/>
    <mergeCell ref="A21:A22"/>
    <mergeCell ref="B21:B22"/>
    <mergeCell ref="C21:C22"/>
    <mergeCell ref="D21:D22"/>
    <mergeCell ref="O21:O22"/>
    <mergeCell ref="P21:P22"/>
    <mergeCell ref="Q25:Q26"/>
    <mergeCell ref="R25:R26"/>
    <mergeCell ref="A27:A28"/>
    <mergeCell ref="B27:B28"/>
    <mergeCell ref="C27:C28"/>
    <mergeCell ref="D27:D28"/>
    <mergeCell ref="O27:O28"/>
    <mergeCell ref="P27:P28"/>
    <mergeCell ref="Q27:Q28"/>
    <mergeCell ref="R27:R28"/>
    <mergeCell ref="A25:A26"/>
    <mergeCell ref="B25:B26"/>
    <mergeCell ref="C25:C26"/>
    <mergeCell ref="D25:D26"/>
    <mergeCell ref="O25:O26"/>
    <mergeCell ref="P25:P26"/>
    <mergeCell ref="Q29:Q30"/>
    <mergeCell ref="R29:R30"/>
    <mergeCell ref="A31:A32"/>
    <mergeCell ref="B31:B32"/>
    <mergeCell ref="C31:C32"/>
    <mergeCell ref="D31:D32"/>
    <mergeCell ref="O31:O32"/>
    <mergeCell ref="P31:P32"/>
    <mergeCell ref="Q31:Q32"/>
    <mergeCell ref="R31:R32"/>
    <mergeCell ref="A29:A30"/>
    <mergeCell ref="B29:B30"/>
    <mergeCell ref="C29:C30"/>
    <mergeCell ref="D29:D30"/>
    <mergeCell ref="O29:O30"/>
    <mergeCell ref="P29:P30"/>
    <mergeCell ref="B38:D38"/>
    <mergeCell ref="B39:B40"/>
    <mergeCell ref="D39:D40"/>
    <mergeCell ref="B41:B42"/>
    <mergeCell ref="D41:D42"/>
    <mergeCell ref="B43:D43"/>
    <mergeCell ref="Q33:Q34"/>
    <mergeCell ref="R33:R34"/>
    <mergeCell ref="A35:A36"/>
    <mergeCell ref="B35:B36"/>
    <mergeCell ref="C35:C36"/>
    <mergeCell ref="D35:D36"/>
    <mergeCell ref="O35:O36"/>
    <mergeCell ref="P35:P36"/>
    <mergeCell ref="Q35:Q36"/>
    <mergeCell ref="R35:R36"/>
    <mergeCell ref="A33:A34"/>
    <mergeCell ref="B33:B34"/>
    <mergeCell ref="C33:C34"/>
    <mergeCell ref="D33:D34"/>
    <mergeCell ref="O33:O34"/>
    <mergeCell ref="P33:P34"/>
    <mergeCell ref="B50:B51"/>
    <mergeCell ref="D50:D51"/>
    <mergeCell ref="B52:D52"/>
    <mergeCell ref="B53:B54"/>
    <mergeCell ref="D53:D54"/>
    <mergeCell ref="B55:B56"/>
    <mergeCell ref="D55:D56"/>
    <mergeCell ref="B44:B45"/>
    <mergeCell ref="D44:D45"/>
    <mergeCell ref="B46:B47"/>
    <mergeCell ref="D46:D47"/>
    <mergeCell ref="B48:B49"/>
    <mergeCell ref="D48:D49"/>
  </mergeCells>
  <phoneticPr fontId="25"/>
  <conditionalFormatting sqref="B5:B6 D5:D18">
    <cfRule type="expression" dxfId="24" priority="5" stopIfTrue="1">
      <formula>ISERROR</formula>
    </cfRule>
  </conditionalFormatting>
  <conditionalFormatting sqref="B13:C18 B19:D36">
    <cfRule type="expression" dxfId="23" priority="1" stopIfTrue="1">
      <formula>ISERROR(B13)</formula>
    </cfRule>
  </conditionalFormatting>
  <conditionalFormatting sqref="C5:C12 B7:B12 O5:Q36">
    <cfRule type="expression" dxfId="22" priority="6" stopIfTrue="1">
      <formula>ISERROR(B5)</formula>
    </cfRule>
  </conditionalFormatting>
  <conditionalFormatting sqref="O37:Q41">
    <cfRule type="expression" dxfId="21" priority="3" stopIfTrue="1">
      <formula>ISERROR</formula>
    </cfRule>
  </conditionalFormatting>
  <conditionalFormatting sqref="R37:R49">
    <cfRule type="expression" dxfId="20" priority="4" stopIfTrue="1">
      <formula>ISERROR</formula>
    </cfRule>
  </conditionalFormatting>
  <printOptions horizontalCentered="1" verticalCentered="1"/>
  <pageMargins left="0.39370078740157483" right="0.39370078740157483" top="0.59055118110236227" bottom="0.59055118110236227" header="0" footer="0"/>
  <pageSetup paperSize="9" firstPageNumber="42949631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44"/>
  <sheetViews>
    <sheetView workbookViewId="0"/>
  </sheetViews>
  <sheetFormatPr defaultColWidth="9" defaultRowHeight="13.5"/>
  <cols>
    <col min="1" max="1" width="4.125" style="10" customWidth="1"/>
    <col min="2" max="2" width="11.625" style="10" customWidth="1"/>
    <col min="3" max="3" width="3.125" style="10" customWidth="1"/>
    <col min="4" max="4" width="12.625" style="72" customWidth="1"/>
    <col min="5" max="8" width="3.125" style="10" customWidth="1"/>
    <col min="9" max="9" width="3" style="10" customWidth="1"/>
    <col min="10" max="14" width="3.125" style="10" customWidth="1"/>
    <col min="15" max="15" width="11.625" style="10" customWidth="1"/>
    <col min="16" max="16" width="3.125" style="10" customWidth="1"/>
    <col min="17" max="17" width="12.625" style="72" customWidth="1"/>
    <col min="18" max="18" width="4.125" style="10" customWidth="1"/>
    <col min="19" max="16384" width="9" style="10"/>
  </cols>
  <sheetData>
    <row r="1" spans="1:18" ht="24" customHeight="1">
      <c r="B1" s="172" t="str">
        <f>男子Ｓ!B1</f>
        <v>第７１回 岐阜県高等学校総合体育大会テニス競技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8" ht="24" customHeight="1"/>
    <row r="3" spans="1:18" ht="24" customHeight="1">
      <c r="D3" s="172" t="s">
        <v>331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1"/>
    </row>
    <row r="4" spans="1:18" ht="24" customHeight="1"/>
    <row r="5" spans="1:18" ht="24" customHeight="1">
      <c r="A5" s="173">
        <v>1</v>
      </c>
      <c r="B5" s="145" t="str">
        <f>データ!Q62</f>
        <v>桃山　　晃</v>
      </c>
      <c r="C5" s="145" t="str">
        <f>データ!R62</f>
        <v>③</v>
      </c>
      <c r="D5" s="210" t="str">
        <f>データ!S62</f>
        <v>麗澤瑞浪</v>
      </c>
      <c r="E5" s="144"/>
      <c r="F5" s="136"/>
      <c r="G5" s="136"/>
      <c r="H5" s="136"/>
      <c r="I5" s="136"/>
      <c r="J5" s="136"/>
      <c r="K5" s="136"/>
      <c r="L5" s="136"/>
      <c r="M5" s="136"/>
      <c r="N5" s="144"/>
      <c r="O5" s="145" t="str">
        <f>データ!Q66</f>
        <v>矢内　大祐</v>
      </c>
      <c r="P5" s="145" t="str">
        <f>データ!R66</f>
        <v>②</v>
      </c>
      <c r="Q5" s="210" t="str">
        <f>データ!S66</f>
        <v>麗澤瑞浪</v>
      </c>
      <c r="R5" s="173">
        <v>13</v>
      </c>
    </row>
    <row r="6" spans="1:18" ht="24" customHeight="1">
      <c r="A6" s="173"/>
      <c r="B6" s="146" t="str">
        <f>データ!Q63</f>
        <v>古屋　良祐</v>
      </c>
      <c r="C6" s="146" t="str">
        <f>データ!R63</f>
        <v>③</v>
      </c>
      <c r="D6" s="210">
        <f>データ!S63</f>
        <v>0</v>
      </c>
      <c r="E6" s="136"/>
      <c r="F6" s="137"/>
      <c r="G6" s="136"/>
      <c r="H6" s="136"/>
      <c r="I6" s="136"/>
      <c r="J6" s="136"/>
      <c r="K6" s="136"/>
      <c r="L6" s="136"/>
      <c r="M6" s="138"/>
      <c r="N6" s="136"/>
      <c r="O6" s="146" t="str">
        <f>データ!Q67</f>
        <v>長田虎汰郎</v>
      </c>
      <c r="P6" s="146" t="str">
        <f>データ!R67</f>
        <v>②</v>
      </c>
      <c r="Q6" s="210">
        <f>データ!S67</f>
        <v>0</v>
      </c>
      <c r="R6" s="173"/>
    </row>
    <row r="7" spans="1:18" ht="24" customHeight="1">
      <c r="A7" s="173">
        <v>2</v>
      </c>
      <c r="B7" s="145" t="str">
        <f>IFERROR(VLOOKUP(A7,データ!$P$3:$U$22,2,0),"")</f>
        <v>近藤　陽太</v>
      </c>
      <c r="C7" s="145" t="str">
        <f>IFERROR(VLOOKUP(A7,データ!$P$3:$U$22,3,0),"")</f>
        <v>③</v>
      </c>
      <c r="D7" s="210" t="str">
        <f>VLOOKUP(A7,データ!$P$3:$U$22,6,FALSE)</f>
        <v>大垣北</v>
      </c>
      <c r="E7" s="136"/>
      <c r="F7" s="141"/>
      <c r="G7" s="136"/>
      <c r="H7" s="136"/>
      <c r="I7" s="136"/>
      <c r="J7" s="136"/>
      <c r="K7" s="136"/>
      <c r="L7" s="136"/>
      <c r="M7" s="142"/>
      <c r="N7" s="136"/>
      <c r="O7" s="145" t="str">
        <f>IFERROR(VLOOKUP(R7,データ!$P$3:$U$22,2,0),"")</f>
        <v>栩川　湧貴</v>
      </c>
      <c r="P7" s="145" t="str">
        <f>IFERROR(VLOOKUP(R7,データ!$P$3:$U$22,3,0),"")</f>
        <v>③</v>
      </c>
      <c r="Q7" s="210" t="str">
        <f>VLOOKUP(R7,データ!$P$3:$U$22,6,0)</f>
        <v>県岐阜商</v>
      </c>
      <c r="R7" s="173">
        <v>14</v>
      </c>
    </row>
    <row r="8" spans="1:18" ht="24" customHeight="1">
      <c r="A8" s="173"/>
      <c r="B8" s="146" t="str">
        <f>IFERROR(VLOOKUP(A7,データ!$P$3:$U$22,4,0),"")</f>
        <v>笠井　祐樹</v>
      </c>
      <c r="C8" s="146" t="str">
        <f>IFERROR(VLOOKUP(A7,データ!$P$3:$U$22,5,0),"")</f>
        <v>②</v>
      </c>
      <c r="D8" s="210"/>
      <c r="E8" s="137"/>
      <c r="F8" s="139"/>
      <c r="G8" s="137"/>
      <c r="H8" s="136"/>
      <c r="I8" s="136"/>
      <c r="J8" s="136"/>
      <c r="K8" s="136"/>
      <c r="L8" s="138"/>
      <c r="M8" s="140"/>
      <c r="N8" s="138"/>
      <c r="O8" s="146" t="str">
        <f>IFERROR(VLOOKUP(R7,データ!$P$3:$U$22,4,0),"")</f>
        <v>藤原　永王</v>
      </c>
      <c r="P8" s="146" t="str">
        <f>IFERROR(VLOOKUP(R7,データ!$P$3:$U$22,5,0),"")</f>
        <v>③</v>
      </c>
      <c r="Q8" s="210"/>
      <c r="R8" s="173"/>
    </row>
    <row r="9" spans="1:18" ht="24" customHeight="1">
      <c r="A9" s="173">
        <v>3</v>
      </c>
      <c r="B9" s="145" t="str">
        <f>IFERROR(VLOOKUP(A9,データ!$P$3:$U$22,2,0),"")</f>
        <v>山口　雄大</v>
      </c>
      <c r="C9" s="145" t="str">
        <f>IFERROR(VLOOKUP(A9,データ!$P$3:$U$22,3,0),"")</f>
        <v>①</v>
      </c>
      <c r="D9" s="210" t="str">
        <f>VLOOKUP(A9,データ!$P$3:$U$22,6,FALSE)</f>
        <v>県岐阜商</v>
      </c>
      <c r="E9" s="139"/>
      <c r="F9" s="136"/>
      <c r="G9" s="141"/>
      <c r="H9" s="136"/>
      <c r="I9" s="136"/>
      <c r="J9" s="136"/>
      <c r="K9" s="136"/>
      <c r="L9" s="142"/>
      <c r="M9" s="136"/>
      <c r="N9" s="140"/>
      <c r="O9" s="145" t="str">
        <f>IFERROR(VLOOKUP(R9,データ!$P$3:$U$22,2,0),"")</f>
        <v>松岡　颯志</v>
      </c>
      <c r="P9" s="145" t="str">
        <f>IFERROR(VLOOKUP(R9,データ!$P$3:$U$22,3,0),"")</f>
        <v>③</v>
      </c>
      <c r="Q9" s="210" t="str">
        <f>VLOOKUP(R9,データ!$P$3:$U$22,6,0)</f>
        <v>可児工</v>
      </c>
      <c r="R9" s="173">
        <v>15</v>
      </c>
    </row>
    <row r="10" spans="1:18" ht="24" customHeight="1">
      <c r="A10" s="173"/>
      <c r="B10" s="146" t="str">
        <f>IFERROR(VLOOKUP(A9,データ!$P$3:$U$22,4,0),"")</f>
        <v>青山　拓矢</v>
      </c>
      <c r="C10" s="146" t="str">
        <f>IFERROR(VLOOKUP(A9,データ!$P$3:$U$22,5,0),"")</f>
        <v>①</v>
      </c>
      <c r="D10" s="210"/>
      <c r="E10" s="136"/>
      <c r="F10" s="136"/>
      <c r="G10" s="141"/>
      <c r="H10" s="136"/>
      <c r="I10" s="136"/>
      <c r="J10" s="136"/>
      <c r="K10" s="136"/>
      <c r="L10" s="142"/>
      <c r="M10" s="136"/>
      <c r="N10" s="136"/>
      <c r="O10" s="146" t="str">
        <f>IFERROR(VLOOKUP(R9,データ!$P$3:$U$22,4,0),"")</f>
        <v>深川　海翔</v>
      </c>
      <c r="P10" s="146" t="str">
        <f>IFERROR(VLOOKUP(R9,データ!$P$3:$U$22,5,0),"")</f>
        <v>③</v>
      </c>
      <c r="Q10" s="210"/>
      <c r="R10" s="173"/>
    </row>
    <row r="11" spans="1:18" ht="24" customHeight="1">
      <c r="A11" s="173">
        <v>4</v>
      </c>
      <c r="B11" s="145" t="str">
        <f>IFERROR(VLOOKUP(A11,データ!$P$3:$U$22,2,0),"")</f>
        <v>山村　恵史</v>
      </c>
      <c r="C11" s="145" t="str">
        <f>IFERROR(VLOOKUP(A11,データ!$P$3:$U$22,3,0),"")</f>
        <v>①</v>
      </c>
      <c r="D11" s="210" t="str">
        <f>VLOOKUP(A11,データ!$P$3:$U$22,6,FALSE)</f>
        <v>県岐阜商</v>
      </c>
      <c r="E11" s="136"/>
      <c r="F11" s="136"/>
      <c r="G11" s="141"/>
      <c r="H11" s="137"/>
      <c r="I11" s="136"/>
      <c r="J11" s="136"/>
      <c r="K11" s="138"/>
      <c r="L11" s="142"/>
      <c r="M11" s="136"/>
      <c r="N11" s="136"/>
      <c r="O11" s="145" t="str">
        <f>IFERROR(VLOOKUP(R11,データ!$P$3:$U$22,2,0),"")</f>
        <v>加藤　樹真</v>
      </c>
      <c r="P11" s="145" t="str">
        <f>IFERROR(VLOOKUP(R11,データ!$P$3:$U$22,3,0),"")</f>
        <v>②</v>
      </c>
      <c r="Q11" s="210" t="str">
        <f>VLOOKUP(R11,データ!$P$3:$U$22,6,0)</f>
        <v>麗澤瑞浪</v>
      </c>
      <c r="R11" s="173">
        <v>16</v>
      </c>
    </row>
    <row r="12" spans="1:18" ht="24" customHeight="1">
      <c r="A12" s="173"/>
      <c r="B12" s="146" t="str">
        <f>IFERROR(VLOOKUP(A11,データ!$P$3:$U$22,4,0),"")</f>
        <v>森岡　律葵</v>
      </c>
      <c r="C12" s="146" t="str">
        <f>IFERROR(VLOOKUP(A11,データ!$P$3:$U$22,5,0),"")</f>
        <v>③</v>
      </c>
      <c r="D12" s="210"/>
      <c r="E12" s="137"/>
      <c r="F12" s="136"/>
      <c r="G12" s="141"/>
      <c r="H12" s="141"/>
      <c r="I12" s="136"/>
      <c r="J12" s="136"/>
      <c r="K12" s="142"/>
      <c r="L12" s="142"/>
      <c r="M12" s="136"/>
      <c r="N12" s="138"/>
      <c r="O12" s="146" t="str">
        <f>IFERROR(VLOOKUP(R11,データ!$P$3:$U$22,4,0),"")</f>
        <v>山崎正二朗</v>
      </c>
      <c r="P12" s="146" t="str">
        <f>IFERROR(VLOOKUP(R11,データ!$P$3:$U$22,5,0),"")</f>
        <v>②</v>
      </c>
      <c r="Q12" s="210"/>
      <c r="R12" s="173"/>
    </row>
    <row r="13" spans="1:18" ht="24" customHeight="1">
      <c r="A13" s="173">
        <v>5</v>
      </c>
      <c r="B13" s="145" t="str">
        <f>IFERROR(VLOOKUP(A13,データ!$P$3:$U$22,2,0),"")</f>
        <v>坪井　友哉</v>
      </c>
      <c r="C13" s="145" t="str">
        <f>IFERROR(VLOOKUP(A13,データ!$P$3:$U$22,3,0),"")</f>
        <v>③</v>
      </c>
      <c r="D13" s="210" t="str">
        <f>VLOOKUP(A13,データ!$P$3:$U$22,6,FALSE)</f>
        <v>関商工</v>
      </c>
      <c r="E13" s="139"/>
      <c r="F13" s="137"/>
      <c r="G13" s="139"/>
      <c r="H13" s="141"/>
      <c r="I13" s="136"/>
      <c r="J13" s="136"/>
      <c r="K13" s="142"/>
      <c r="L13" s="140"/>
      <c r="M13" s="138"/>
      <c r="N13" s="140"/>
      <c r="O13" s="145" t="str">
        <f>IFERROR(VLOOKUP(R13,データ!$P$3:$U$22,2,0),"")</f>
        <v>脇方　煌斗</v>
      </c>
      <c r="P13" s="145" t="str">
        <f>IFERROR(VLOOKUP(R13,データ!$P$3:$U$22,3,0),"")</f>
        <v>③</v>
      </c>
      <c r="Q13" s="210" t="str">
        <f>VLOOKUP(R13,データ!$P$3:$U$22,6,0)</f>
        <v>加茂</v>
      </c>
      <c r="R13" s="173">
        <v>17</v>
      </c>
    </row>
    <row r="14" spans="1:18" ht="24" customHeight="1">
      <c r="A14" s="173"/>
      <c r="B14" s="146" t="str">
        <f>IFERROR(VLOOKUP(A13,データ!$P$3:$U$22,4,0),"")</f>
        <v>安藤　健太</v>
      </c>
      <c r="C14" s="146" t="str">
        <f>IFERROR(VLOOKUP(A13,データ!$P$3:$U$22,5,0),"")</f>
        <v>③</v>
      </c>
      <c r="D14" s="210"/>
      <c r="E14" s="136"/>
      <c r="F14" s="141"/>
      <c r="G14" s="136"/>
      <c r="H14" s="141"/>
      <c r="I14" s="136"/>
      <c r="J14" s="136"/>
      <c r="K14" s="142"/>
      <c r="L14" s="136"/>
      <c r="M14" s="142"/>
      <c r="N14" s="136"/>
      <c r="O14" s="146" t="str">
        <f>IFERROR(VLOOKUP(R13,データ!$P$3:$U$22,4,0),"")</f>
        <v>今井　大誠</v>
      </c>
      <c r="P14" s="146" t="str">
        <f>IFERROR(VLOOKUP(R13,データ!$P$3:$U$22,5,0),"")</f>
        <v>③</v>
      </c>
      <c r="Q14" s="210"/>
      <c r="R14" s="173"/>
    </row>
    <row r="15" spans="1:18" ht="24" customHeight="1">
      <c r="A15" s="173">
        <v>6</v>
      </c>
      <c r="B15" s="145" t="str">
        <f>IFERROR(VLOOKUP(A15,データ!$P$3:$U$22,2,0),"")</f>
        <v>竹中　　匠</v>
      </c>
      <c r="C15" s="145" t="str">
        <f>IFERROR(VLOOKUP(A15,データ!$P$3:$U$22,3,0),"")</f>
        <v>③</v>
      </c>
      <c r="D15" s="210" t="str">
        <f>VLOOKUP(A15,データ!$P$3:$U$22,6,FALSE)</f>
        <v>麗澤瑞浪</v>
      </c>
      <c r="E15" s="144"/>
      <c r="F15" s="139"/>
      <c r="G15" s="136"/>
      <c r="H15" s="141"/>
      <c r="I15" s="136"/>
      <c r="J15" s="136"/>
      <c r="K15" s="142"/>
      <c r="L15" s="136"/>
      <c r="M15" s="140"/>
      <c r="N15" s="144"/>
      <c r="O15" s="145" t="str">
        <f>IFERROR(VLOOKUP(R15,データ!$P$3:$U$22,2,0),"")</f>
        <v>長縄　達也</v>
      </c>
      <c r="P15" s="145" t="str">
        <f>IFERROR(VLOOKUP(R15,データ!$P$3:$U$22,3,0),"")</f>
        <v>③</v>
      </c>
      <c r="Q15" s="210" t="str">
        <f>VLOOKUP(R15,データ!$P$3:$U$22,6,0)</f>
        <v>県岐阜商</v>
      </c>
      <c r="R15" s="173">
        <v>18</v>
      </c>
    </row>
    <row r="16" spans="1:18" ht="24" customHeight="1">
      <c r="A16" s="173"/>
      <c r="B16" s="146" t="str">
        <f>IFERROR(VLOOKUP(A15,データ!$P$3:$U$22,4,0),"")</f>
        <v>塩崎　一護</v>
      </c>
      <c r="C16" s="146" t="str">
        <f>IFERROR(VLOOKUP(A15,データ!$P$3:$U$22,5,0),"")</f>
        <v>②</v>
      </c>
      <c r="D16" s="210"/>
      <c r="E16" s="136"/>
      <c r="F16" s="136"/>
      <c r="G16" s="136"/>
      <c r="H16" s="141"/>
      <c r="I16" s="143"/>
      <c r="J16" s="144"/>
      <c r="K16" s="142"/>
      <c r="L16" s="136"/>
      <c r="M16" s="136"/>
      <c r="N16" s="136"/>
      <c r="O16" s="146" t="str">
        <f>IFERROR(VLOOKUP(R15,データ!$P$3:$U$22,4,0),"")</f>
        <v>小瀬喜代治</v>
      </c>
      <c r="P16" s="146" t="str">
        <f>IFERROR(VLOOKUP(R15,データ!$P$3:$U$22,5,0),"")</f>
        <v>①</v>
      </c>
      <c r="Q16" s="210"/>
      <c r="R16" s="173"/>
    </row>
    <row r="17" spans="1:18" ht="24" customHeight="1">
      <c r="A17" s="173">
        <v>7</v>
      </c>
      <c r="B17" s="145" t="str">
        <f>IFERROR(VLOOKUP(A17,データ!$P$3:$U$22,2,0),"")</f>
        <v>深尾　風月</v>
      </c>
      <c r="C17" s="145" t="str">
        <f>IFERROR(VLOOKUP(A17,データ!$P$3:$U$22,3,0),"")</f>
        <v>②</v>
      </c>
      <c r="D17" s="210" t="str">
        <f>VLOOKUP(A17,データ!$P$3:$U$22,6,FALSE)</f>
        <v>県岐阜商</v>
      </c>
      <c r="E17" s="144"/>
      <c r="F17" s="136"/>
      <c r="G17" s="136"/>
      <c r="H17" s="141"/>
      <c r="I17" s="136"/>
      <c r="J17" s="136"/>
      <c r="K17" s="142"/>
      <c r="L17" s="136"/>
      <c r="M17" s="136"/>
      <c r="N17" s="144"/>
      <c r="O17" s="145" t="str">
        <f>IFERROR(VLOOKUP(R17,データ!$P$3:$U$22,2,0),"")</f>
        <v>加藤　佑真</v>
      </c>
      <c r="P17" s="145" t="str">
        <f>IFERROR(VLOOKUP(R17,データ!$P$3:$U$22,3,0),"")</f>
        <v>②</v>
      </c>
      <c r="Q17" s="210" t="str">
        <f>VLOOKUP(R17,データ!$P$3:$U$22,6,0)</f>
        <v>麗澤瑞浪</v>
      </c>
      <c r="R17" s="173">
        <v>19</v>
      </c>
    </row>
    <row r="18" spans="1:18" ht="24" customHeight="1">
      <c r="A18" s="173"/>
      <c r="B18" s="146" t="str">
        <f>IFERROR(VLOOKUP(A17,データ!$P$3:$U$22,4,0),"")</f>
        <v>富成　弘貴</v>
      </c>
      <c r="C18" s="146" t="str">
        <f>IFERROR(VLOOKUP(A17,データ!$P$3:$U$22,5,0),"")</f>
        <v>③</v>
      </c>
      <c r="D18" s="210"/>
      <c r="E18" s="136"/>
      <c r="F18" s="137"/>
      <c r="G18" s="136"/>
      <c r="H18" s="141"/>
      <c r="I18" s="136"/>
      <c r="J18" s="136"/>
      <c r="K18" s="142"/>
      <c r="L18" s="136"/>
      <c r="M18" s="138"/>
      <c r="N18" s="136"/>
      <c r="O18" s="146" t="str">
        <f>IFERROR(VLOOKUP(R17,データ!$P$3:$U$22,4,0),"")</f>
        <v>山本　悠生</v>
      </c>
      <c r="P18" s="146" t="str">
        <f>IFERROR(VLOOKUP(R17,データ!$P$3:$U$22,5,0),"")</f>
        <v>①</v>
      </c>
      <c r="Q18" s="210"/>
      <c r="R18" s="173"/>
    </row>
    <row r="19" spans="1:18" ht="24" customHeight="1">
      <c r="A19" s="173">
        <v>8</v>
      </c>
      <c r="B19" s="145" t="str">
        <f>IFERROR(VLOOKUP(A19,データ!$P$3:$U$22,2,0),"")</f>
        <v>丹羽　駿介</v>
      </c>
      <c r="C19" s="145" t="str">
        <f>IFERROR(VLOOKUP(A19,データ!$P$3:$U$22,3,0),"")</f>
        <v>③</v>
      </c>
      <c r="D19" s="210" t="str">
        <f>VLOOKUP(A19,データ!$P$3:$U$22,6,FALSE)</f>
        <v>岐阜</v>
      </c>
      <c r="E19" s="136"/>
      <c r="F19" s="141"/>
      <c r="G19" s="136"/>
      <c r="H19" s="141"/>
      <c r="I19" s="136"/>
      <c r="J19" s="136"/>
      <c r="K19" s="142"/>
      <c r="L19" s="136"/>
      <c r="M19" s="142"/>
      <c r="N19" s="136"/>
      <c r="O19" s="145" t="str">
        <f>IFERROR(VLOOKUP(R19,データ!$P$3:$U$22,2,0),"")</f>
        <v>安田　大剛</v>
      </c>
      <c r="P19" s="145" t="str">
        <f>IFERROR(VLOOKUP(R19,データ!$P$3:$U$22,3,0),"")</f>
        <v>②</v>
      </c>
      <c r="Q19" s="210" t="str">
        <f>VLOOKUP(R19,データ!$P$3:$U$22,6,0)</f>
        <v>県岐阜商</v>
      </c>
      <c r="R19" s="173">
        <v>20</v>
      </c>
    </row>
    <row r="20" spans="1:18" ht="24" customHeight="1">
      <c r="A20" s="173"/>
      <c r="B20" s="146" t="str">
        <f>IFERROR(VLOOKUP(A19,データ!$P$3:$U$22,4,0),"")</f>
        <v>村田　佑太</v>
      </c>
      <c r="C20" s="146" t="str">
        <f>IFERROR(VLOOKUP(A19,データ!$P$3:$U$22,5,0),"")</f>
        <v>①</v>
      </c>
      <c r="D20" s="210"/>
      <c r="E20" s="137"/>
      <c r="F20" s="139"/>
      <c r="G20" s="137"/>
      <c r="H20" s="141"/>
      <c r="I20" s="136"/>
      <c r="J20" s="136"/>
      <c r="K20" s="142"/>
      <c r="L20" s="138"/>
      <c r="M20" s="140"/>
      <c r="N20" s="138"/>
      <c r="O20" s="146" t="str">
        <f>IFERROR(VLOOKUP(R19,データ!$P$3:$U$22,4,0),"")</f>
        <v>山田　稜真</v>
      </c>
      <c r="P20" s="146" t="str">
        <f>IFERROR(VLOOKUP(R19,データ!$P$3:$U$22,5,0),"")</f>
        <v>①</v>
      </c>
      <c r="Q20" s="210"/>
      <c r="R20" s="173"/>
    </row>
    <row r="21" spans="1:18" ht="24" customHeight="1">
      <c r="A21" s="173">
        <v>9</v>
      </c>
      <c r="B21" s="145" t="str">
        <f>IFERROR(VLOOKUP(A21,データ!$P$3:$U$22,2,0),"")</f>
        <v>西山　大樹</v>
      </c>
      <c r="C21" s="145" t="str">
        <f>IFERROR(VLOOKUP(A21,データ!$P$3:$U$22,3,0),"")</f>
        <v>①</v>
      </c>
      <c r="D21" s="210" t="str">
        <f>VLOOKUP(A21,データ!$P$3:$U$22,6,FALSE)</f>
        <v>麗澤瑞浪</v>
      </c>
      <c r="E21" s="139"/>
      <c r="F21" s="136"/>
      <c r="G21" s="141"/>
      <c r="H21" s="141"/>
      <c r="I21" s="136"/>
      <c r="J21" s="136"/>
      <c r="K21" s="142"/>
      <c r="L21" s="142"/>
      <c r="M21" s="136"/>
      <c r="N21" s="140"/>
      <c r="O21" s="145" t="str">
        <f>IFERROR(VLOOKUP(R21,データ!$P$3:$U$22,2,0),"")</f>
        <v>長屋　丈大</v>
      </c>
      <c r="P21" s="145" t="str">
        <f>IFERROR(VLOOKUP(R21,データ!$P$3:$U$22,3,0),"")</f>
        <v>③</v>
      </c>
      <c r="Q21" s="210" t="str">
        <f>VLOOKUP(R21,データ!$P$3:$U$22,6,0)</f>
        <v>帝京大可児</v>
      </c>
      <c r="R21" s="173">
        <v>21</v>
      </c>
    </row>
    <row r="22" spans="1:18" ht="24" customHeight="1">
      <c r="A22" s="173"/>
      <c r="B22" s="146" t="str">
        <f>IFERROR(VLOOKUP(A21,データ!$P$3:$U$22,4,0),"")</f>
        <v>白井幸太朗</v>
      </c>
      <c r="C22" s="146" t="str">
        <f>IFERROR(VLOOKUP(A21,データ!$P$3:$U$22,5,0),"")</f>
        <v>①</v>
      </c>
      <c r="D22" s="210"/>
      <c r="E22" s="136"/>
      <c r="F22" s="136"/>
      <c r="G22" s="141"/>
      <c r="H22" s="139"/>
      <c r="I22" s="136"/>
      <c r="J22" s="136"/>
      <c r="K22" s="140"/>
      <c r="L22" s="142"/>
      <c r="M22" s="136"/>
      <c r="N22" s="136"/>
      <c r="O22" s="146" t="str">
        <f>IFERROR(VLOOKUP(R21,データ!$P$3:$U$22,4,0),"")</f>
        <v>坪井　隼</v>
      </c>
      <c r="P22" s="146" t="str">
        <f>IFERROR(VLOOKUP(R21,データ!$P$3:$U$22,5,0),"")</f>
        <v>③</v>
      </c>
      <c r="Q22" s="210"/>
      <c r="R22" s="173"/>
    </row>
    <row r="23" spans="1:18" ht="24" customHeight="1">
      <c r="A23" s="173">
        <v>10</v>
      </c>
      <c r="B23" s="145" t="str">
        <f>IFERROR(VLOOKUP(A23,データ!$P$3:$U$22,2,0),"")</f>
        <v>戸田　快生</v>
      </c>
      <c r="C23" s="145" t="str">
        <f>IFERROR(VLOOKUP(A23,データ!$P$3:$U$22,3,0),"")</f>
        <v>③</v>
      </c>
      <c r="D23" s="210" t="str">
        <f>VLOOKUP(A23,データ!$P$3:$U$22,6,FALSE)</f>
        <v>郡上</v>
      </c>
      <c r="E23" s="136"/>
      <c r="F23" s="136"/>
      <c r="G23" s="141"/>
      <c r="H23" s="136"/>
      <c r="I23" s="136"/>
      <c r="J23" s="136"/>
      <c r="K23" s="136"/>
      <c r="L23" s="142"/>
      <c r="M23" s="136"/>
      <c r="N23" s="136"/>
      <c r="O23" s="145" t="str">
        <f>IFERROR(VLOOKUP(R23,データ!$P$3:$U$22,2,0),"")</f>
        <v>杉田　健心</v>
      </c>
      <c r="P23" s="145" t="str">
        <f>IFERROR(VLOOKUP(R23,データ!$P$3:$U$22,3,0),"")</f>
        <v>②</v>
      </c>
      <c r="Q23" s="210" t="str">
        <f>VLOOKUP(R23,データ!$P$3:$U$22,6,0)</f>
        <v>岐阜北</v>
      </c>
      <c r="R23" s="173">
        <v>22</v>
      </c>
    </row>
    <row r="24" spans="1:18" ht="24" customHeight="1">
      <c r="A24" s="173"/>
      <c r="B24" s="146" t="str">
        <f>IFERROR(VLOOKUP(A23,データ!$P$3:$U$22,4,0),"")</f>
        <v>大畑遥之介</v>
      </c>
      <c r="C24" s="146" t="str">
        <f>IFERROR(VLOOKUP(A23,データ!$P$3:$U$22,5,0),"")</f>
        <v>②</v>
      </c>
      <c r="D24" s="210"/>
      <c r="E24" s="137"/>
      <c r="F24" s="136"/>
      <c r="G24" s="141"/>
      <c r="H24" s="136"/>
      <c r="I24" s="136"/>
      <c r="J24" s="136"/>
      <c r="K24" s="136"/>
      <c r="L24" s="142"/>
      <c r="M24" s="136"/>
      <c r="N24" s="138"/>
      <c r="O24" s="146" t="str">
        <f>IFERROR(VLOOKUP(R23,データ!$P$3:$U$22,4,0),"")</f>
        <v>鈴木　啓太</v>
      </c>
      <c r="P24" s="146" t="str">
        <f>IFERROR(VLOOKUP(R23,データ!$P$3:$U$22,5,0),"")</f>
        <v>②</v>
      </c>
      <c r="Q24" s="210"/>
      <c r="R24" s="173"/>
    </row>
    <row r="25" spans="1:18" ht="24" customHeight="1">
      <c r="A25" s="173">
        <v>11</v>
      </c>
      <c r="B25" s="145" t="str">
        <f>IFERROR(VLOOKUP(A25,データ!$P$3:$U$22,2,0),"")</f>
        <v>長屋　侑成</v>
      </c>
      <c r="C25" s="145" t="str">
        <f>IFERROR(VLOOKUP(A25,データ!$P$3:$U$22,3,0),"")</f>
        <v>③</v>
      </c>
      <c r="D25" s="210" t="str">
        <f>VLOOKUP(A25,データ!$P$3:$U$22,6,FALSE)</f>
        <v>大垣北</v>
      </c>
      <c r="E25" s="139"/>
      <c r="F25" s="137"/>
      <c r="G25" s="139"/>
      <c r="H25" s="136"/>
      <c r="I25" s="136"/>
      <c r="J25" s="136"/>
      <c r="K25" s="136"/>
      <c r="L25" s="140"/>
      <c r="M25" s="138"/>
      <c r="N25" s="140"/>
      <c r="O25" s="145" t="str">
        <f>IFERROR(VLOOKUP(R25,データ!$P$3:$U$22,2,0),"")</f>
        <v>橋本　拓也</v>
      </c>
      <c r="P25" s="145" t="str">
        <f>IFERROR(VLOOKUP(R25,データ!$P$3:$U$22,3,0),"")</f>
        <v>③</v>
      </c>
      <c r="Q25" s="210" t="str">
        <f>VLOOKUP(R25,データ!$P$3:$U$22,6,0)</f>
        <v>可児</v>
      </c>
      <c r="R25" s="173">
        <v>23</v>
      </c>
    </row>
    <row r="26" spans="1:18" ht="24" customHeight="1">
      <c r="A26" s="173"/>
      <c r="B26" s="146" t="str">
        <f>IFERROR(VLOOKUP(A25,データ!$P$3:$U$22,4,0),"")</f>
        <v>安藤　駿佑</v>
      </c>
      <c r="C26" s="146" t="str">
        <f>IFERROR(VLOOKUP(A25,データ!$P$3:$U$22,5,0),"")</f>
        <v>③</v>
      </c>
      <c r="D26" s="210"/>
      <c r="E26" s="136"/>
      <c r="F26" s="141"/>
      <c r="G26" s="136"/>
      <c r="H26" s="136"/>
      <c r="I26" s="136"/>
      <c r="J26" s="136"/>
      <c r="K26" s="136"/>
      <c r="L26" s="136"/>
      <c r="M26" s="142"/>
      <c r="N26" s="136"/>
      <c r="O26" s="146" t="str">
        <f>IFERROR(VLOOKUP(R25,データ!$P$3:$U$22,4,0),"")</f>
        <v>岡田森太郎</v>
      </c>
      <c r="P26" s="146" t="str">
        <f>IFERROR(VLOOKUP(R25,データ!$P$3:$U$22,5,0),"")</f>
        <v>③</v>
      </c>
      <c r="Q26" s="210"/>
      <c r="R26" s="173"/>
    </row>
    <row r="27" spans="1:18" ht="24" customHeight="1">
      <c r="A27" s="173">
        <v>12</v>
      </c>
      <c r="B27" s="145" t="str">
        <f>データ!Q68</f>
        <v>廣瀬  　仲</v>
      </c>
      <c r="C27" s="145" t="str">
        <f>データ!R68</f>
        <v>③</v>
      </c>
      <c r="D27" s="210" t="str">
        <f>データ!S68</f>
        <v>県岐阜商</v>
      </c>
      <c r="E27" s="144"/>
      <c r="F27" s="139"/>
      <c r="G27" s="136"/>
      <c r="H27" s="136"/>
      <c r="I27" s="136"/>
      <c r="J27" s="136"/>
      <c r="K27" s="136"/>
      <c r="L27" s="136"/>
      <c r="M27" s="140"/>
      <c r="N27" s="144"/>
      <c r="O27" s="145" t="str">
        <f>データ!Q64</f>
        <v>可児　優希</v>
      </c>
      <c r="P27" s="145" t="str">
        <f>データ!R64</f>
        <v>③</v>
      </c>
      <c r="Q27" s="210" t="str">
        <f>データ!S64</f>
        <v>県岐阜商</v>
      </c>
      <c r="R27" s="173">
        <v>24</v>
      </c>
    </row>
    <row r="28" spans="1:18" ht="24" customHeight="1">
      <c r="A28" s="173"/>
      <c r="B28" s="146" t="str">
        <f>データ!Q69</f>
        <v>清野　皓貴</v>
      </c>
      <c r="C28" s="146" t="str">
        <f>データ!R69</f>
        <v>②</v>
      </c>
      <c r="D28" s="210">
        <f>データ!S69</f>
        <v>0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46" t="str">
        <f>データ!Q65</f>
        <v>藤井　良太</v>
      </c>
      <c r="P28" s="146" t="str">
        <f>データ!R65</f>
        <v>③</v>
      </c>
      <c r="Q28" s="210">
        <f>データ!S65</f>
        <v>0</v>
      </c>
      <c r="R28" s="173"/>
    </row>
    <row r="29" spans="1:18" ht="24" customHeight="1"/>
    <row r="30" spans="1:18" ht="24" customHeight="1">
      <c r="B30" s="10" t="s">
        <v>327</v>
      </c>
    </row>
    <row r="31" spans="1:18" ht="24" customHeight="1">
      <c r="B31" s="12"/>
      <c r="C31" s="12"/>
      <c r="D31" s="209"/>
    </row>
    <row r="32" spans="1:18" ht="24" customHeight="1">
      <c r="B32" s="12"/>
      <c r="C32" s="12"/>
      <c r="D32" s="209"/>
      <c r="E32" s="18"/>
      <c r="F32" s="99"/>
    </row>
    <row r="33" spans="2:8" ht="24" customHeight="1">
      <c r="B33" s="12"/>
      <c r="C33" s="12"/>
      <c r="D33" s="209"/>
      <c r="E33" s="101"/>
      <c r="F33" s="14"/>
      <c r="G33" s="13"/>
      <c r="H33" s="18"/>
    </row>
    <row r="34" spans="2:8" ht="24" customHeight="1">
      <c r="B34" s="12"/>
      <c r="C34" s="12"/>
      <c r="D34" s="209"/>
    </row>
    <row r="35" spans="2:8" ht="14.45" customHeight="1"/>
    <row r="36" spans="2:8" ht="14.45" customHeight="1"/>
    <row r="37" spans="2:8" ht="14.45" customHeight="1"/>
    <row r="38" spans="2:8" ht="14.45" customHeight="1"/>
    <row r="39" spans="2:8" ht="14.45" customHeight="1"/>
    <row r="40" spans="2:8" ht="14.45" customHeight="1"/>
    <row r="41" spans="2:8" ht="14.45" customHeight="1"/>
    <row r="42" spans="2:8" ht="14.45" customHeight="1"/>
    <row r="43" spans="2:8" ht="14.45" customHeight="1"/>
    <row r="44" spans="2:8" ht="14.45" customHeight="1"/>
  </sheetData>
  <mergeCells count="52">
    <mergeCell ref="R5:R6"/>
    <mergeCell ref="B1:Q1"/>
    <mergeCell ref="D3:O3"/>
    <mergeCell ref="A5:A6"/>
    <mergeCell ref="D5:D6"/>
    <mergeCell ref="Q5:Q6"/>
    <mergeCell ref="A7:A8"/>
    <mergeCell ref="D7:D8"/>
    <mergeCell ref="Q7:Q8"/>
    <mergeCell ref="R7:R8"/>
    <mergeCell ref="A9:A10"/>
    <mergeCell ref="D9:D10"/>
    <mergeCell ref="Q9:Q10"/>
    <mergeCell ref="R9:R10"/>
    <mergeCell ref="A11:A12"/>
    <mergeCell ref="D11:D12"/>
    <mergeCell ref="Q11:Q12"/>
    <mergeCell ref="R11:R12"/>
    <mergeCell ref="A13:A14"/>
    <mergeCell ref="D13:D14"/>
    <mergeCell ref="Q13:Q14"/>
    <mergeCell ref="R13:R14"/>
    <mergeCell ref="A15:A16"/>
    <mergeCell ref="D15:D16"/>
    <mergeCell ref="Q15:Q16"/>
    <mergeCell ref="R15:R16"/>
    <mergeCell ref="A17:A18"/>
    <mergeCell ref="D17:D18"/>
    <mergeCell ref="Q17:Q18"/>
    <mergeCell ref="R17:R18"/>
    <mergeCell ref="A19:A20"/>
    <mergeCell ref="D19:D20"/>
    <mergeCell ref="Q19:Q20"/>
    <mergeCell ref="R19:R20"/>
    <mergeCell ref="A21:A22"/>
    <mergeCell ref="D21:D22"/>
    <mergeCell ref="Q21:Q22"/>
    <mergeCell ref="R21:R22"/>
    <mergeCell ref="D33:D34"/>
    <mergeCell ref="A23:A24"/>
    <mergeCell ref="D23:D24"/>
    <mergeCell ref="Q23:Q24"/>
    <mergeCell ref="R23:R24"/>
    <mergeCell ref="A25:A26"/>
    <mergeCell ref="D25:D26"/>
    <mergeCell ref="Q25:Q26"/>
    <mergeCell ref="R25:R26"/>
    <mergeCell ref="A27:A28"/>
    <mergeCell ref="D27:D28"/>
    <mergeCell ref="Q27:Q28"/>
    <mergeCell ref="R27:R28"/>
    <mergeCell ref="D31:D32"/>
  </mergeCells>
  <phoneticPr fontId="25"/>
  <conditionalFormatting sqref="B5:D28">
    <cfRule type="expression" dxfId="19" priority="12" stopIfTrue="1">
      <formula>ISERROR(B5)</formula>
    </cfRule>
  </conditionalFormatting>
  <conditionalFormatting sqref="O5:Q28">
    <cfRule type="expression" dxfId="18" priority="1" stopIfTrue="1">
      <formula>ISERROR(O5)</formula>
    </cfRule>
  </conditionalFormatting>
  <printOptions horizontalCentered="1" verticalCentered="1"/>
  <pageMargins left="0.59027777777777779" right="0.59027777777777779" top="0.59027777777777779" bottom="0.59027777777777779" header="0" footer="0"/>
  <pageSetup paperSize="9" scale="97" firstPageNumber="429496319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4"/>
  <sheetViews>
    <sheetView workbookViewId="0"/>
  </sheetViews>
  <sheetFormatPr defaultColWidth="9" defaultRowHeight="13.5"/>
  <cols>
    <col min="1" max="1" width="4.125" style="10" customWidth="1"/>
    <col min="2" max="2" width="11.625" style="10" customWidth="1"/>
    <col min="3" max="3" width="3.125" style="10" customWidth="1"/>
    <col min="4" max="4" width="12.625" style="10" customWidth="1"/>
    <col min="5" max="14" width="3.125" style="10" customWidth="1"/>
    <col min="15" max="15" width="11.625" style="10" customWidth="1"/>
    <col min="16" max="16" width="3.125" style="10" customWidth="1"/>
    <col min="17" max="17" width="12.625" style="10" customWidth="1"/>
    <col min="18" max="18" width="4.125" style="10" customWidth="1"/>
    <col min="19" max="16384" width="9" style="10"/>
  </cols>
  <sheetData>
    <row r="1" spans="1:18" ht="24" customHeight="1">
      <c r="B1" s="172" t="str">
        <f>男子Ｓ!B1</f>
        <v>第７１回 岐阜県高等学校総合体育大会テニス競技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8" ht="24" customHeight="1"/>
    <row r="3" spans="1:18" ht="24" customHeight="1">
      <c r="E3" s="172" t="s">
        <v>332</v>
      </c>
      <c r="F3" s="172"/>
      <c r="G3" s="172"/>
      <c r="H3" s="172"/>
      <c r="I3" s="172"/>
      <c r="J3" s="172"/>
      <c r="K3" s="172"/>
      <c r="L3" s="172"/>
      <c r="M3" s="172"/>
      <c r="N3" s="172"/>
      <c r="O3" s="11"/>
      <c r="P3" s="11"/>
    </row>
    <row r="4" spans="1:18" ht="24" customHeight="1"/>
    <row r="5" spans="1:18" ht="24" customHeight="1">
      <c r="A5" s="173">
        <v>1</v>
      </c>
      <c r="B5" s="97" t="str">
        <f>データ!U62</f>
        <v>杉山　七菜</v>
      </c>
      <c r="C5" s="97" t="str">
        <f>データ!V62</f>
        <v>③</v>
      </c>
      <c r="D5" s="202" t="str">
        <f>データ!W62</f>
        <v>県岐阜商</v>
      </c>
      <c r="E5" s="101"/>
      <c r="N5" s="101"/>
      <c r="O5" s="97" t="str">
        <f>データ!U66</f>
        <v>佐野　愛鈴</v>
      </c>
      <c r="P5" s="97" t="str">
        <f>データ!V66</f>
        <v>②</v>
      </c>
      <c r="Q5" s="202" t="str">
        <f>データ!W66</f>
        <v>県岐阜商</v>
      </c>
      <c r="R5" s="173">
        <v>13</v>
      </c>
    </row>
    <row r="6" spans="1:18" ht="24" customHeight="1">
      <c r="A6" s="173"/>
      <c r="B6" s="73" t="str">
        <f>データ!U63</f>
        <v>村山　瑚都</v>
      </c>
      <c r="C6" s="73" t="str">
        <f>データ!V63</f>
        <v>③</v>
      </c>
      <c r="D6" s="202"/>
      <c r="F6" s="99"/>
      <c r="M6" s="13"/>
      <c r="O6" s="73" t="str">
        <f>データ!U67</f>
        <v>大野　　暖</v>
      </c>
      <c r="P6" s="73" t="str">
        <f>データ!V67</f>
        <v>②</v>
      </c>
      <c r="Q6" s="202"/>
      <c r="R6" s="173"/>
    </row>
    <row r="7" spans="1:18" ht="24" customHeight="1">
      <c r="A7" s="173">
        <v>2</v>
      </c>
      <c r="B7" s="97" t="str">
        <f>VLOOKUP(A7,データ!$W$3:$AB$22,2,0)</f>
        <v>太宰　智海</v>
      </c>
      <c r="C7" s="97" t="str">
        <f>VLOOKUP(A7,データ!$W$3:$AB$22,3,0)</f>
        <v>③</v>
      </c>
      <c r="D7" s="202" t="str">
        <f>VLOOKUP(A7,データ!$W$3:$AB$22,6,0)</f>
        <v>大垣南</v>
      </c>
      <c r="F7" s="16"/>
      <c r="M7" s="17"/>
      <c r="O7" s="97" t="str">
        <f>VLOOKUP(R7,データ!$W$3:$AB$22,2,0)</f>
        <v>土屋　裕加</v>
      </c>
      <c r="P7" s="97" t="str">
        <f>VLOOKUP(R7,データ!$W$3:$AB$22,3,0)</f>
        <v>③</v>
      </c>
      <c r="Q7" s="202" t="str">
        <f>VLOOKUP(R7,データ!$W$3:$AB$22,6,0)</f>
        <v>岐阜</v>
      </c>
      <c r="R7" s="173">
        <v>14</v>
      </c>
    </row>
    <row r="8" spans="1:18" ht="24" customHeight="1">
      <c r="A8" s="173"/>
      <c r="B8" s="73" t="str">
        <f>VLOOKUP(A7,データ!$W$3:$AB$22,4,0)</f>
        <v>堀田　真央</v>
      </c>
      <c r="C8" s="73" t="str">
        <f>VLOOKUP(A7,データ!$W$3:$AB$22,5,0)</f>
        <v>③</v>
      </c>
      <c r="D8" s="202" t="e">
        <f>VLOOKUP(B8,[2]データ!$W$3:$AB$22,2,0)</f>
        <v>#N/A</v>
      </c>
      <c r="E8" s="99"/>
      <c r="F8" s="14"/>
      <c r="G8" s="99"/>
      <c r="L8" s="13"/>
      <c r="M8" s="15"/>
      <c r="N8" s="13"/>
      <c r="O8" s="73" t="str">
        <f>VLOOKUP(R7,データ!$W$3:$AB$22,4,0)</f>
        <v>糀矢　みう</v>
      </c>
      <c r="P8" s="73" t="str">
        <f>VLOOKUP(R7,データ!$W$3:$AB$22,5,0)</f>
        <v>③</v>
      </c>
      <c r="Q8" s="202" t="e">
        <f>VLOOKUP(O8,[2]データ!$W$3:$AB$22,2,0)</f>
        <v>#N/A</v>
      </c>
      <c r="R8" s="173"/>
    </row>
    <row r="9" spans="1:18" ht="24" customHeight="1">
      <c r="A9" s="173">
        <v>3</v>
      </c>
      <c r="B9" s="97" t="str">
        <f>VLOOKUP(A9,データ!$W$3:$AB$22,2,0)</f>
        <v>髙木純愛梨</v>
      </c>
      <c r="C9" s="97" t="str">
        <f>VLOOKUP(A9,データ!$W$3:$AB$22,3,0)</f>
        <v>②</v>
      </c>
      <c r="D9" s="202" t="str">
        <f>VLOOKUP(A9,データ!$W$3:$AB$22,6,0)</f>
        <v>東濃実</v>
      </c>
      <c r="E9" s="14"/>
      <c r="G9" s="16"/>
      <c r="L9" s="17"/>
      <c r="N9" s="15"/>
      <c r="O9" s="97" t="str">
        <f>VLOOKUP(R9,データ!$W$3:$AB$22,2,0)</f>
        <v>秋山　明曖</v>
      </c>
      <c r="P9" s="97" t="str">
        <f>VLOOKUP(R9,データ!$W$3:$AB$22,3,0)</f>
        <v>③</v>
      </c>
      <c r="Q9" s="202" t="str">
        <f>VLOOKUP(R9,データ!$W$3:$AB$22,6,0)</f>
        <v>東濃実</v>
      </c>
      <c r="R9" s="173">
        <v>15</v>
      </c>
    </row>
    <row r="10" spans="1:18" ht="24" customHeight="1">
      <c r="A10" s="173"/>
      <c r="B10" s="73" t="str">
        <f>VLOOKUP(A9,データ!$W$3:$AB$22,4,0)</f>
        <v>松永　珠莉</v>
      </c>
      <c r="C10" s="73" t="str">
        <f>VLOOKUP(A9,データ!$W$3:$AB$22,5,0)</f>
        <v>②</v>
      </c>
      <c r="D10" s="202" t="e">
        <f>VLOOKUP(B10,[2]データ!$W$3:$AB$22,2,0)</f>
        <v>#N/A</v>
      </c>
      <c r="G10" s="16"/>
      <c r="L10" s="17"/>
      <c r="O10" s="73" t="str">
        <f>VLOOKUP(R9,データ!$W$3:$AB$22,4,0)</f>
        <v>小栗　陽和</v>
      </c>
      <c r="P10" s="73" t="str">
        <f>VLOOKUP(R9,データ!$W$3:$AB$22,5,0)</f>
        <v>③</v>
      </c>
      <c r="Q10" s="202" t="e">
        <f>VLOOKUP(O10,[2]データ!$W$3:$AB$22,2,0)</f>
        <v>#N/A</v>
      </c>
      <c r="R10" s="173"/>
    </row>
    <row r="11" spans="1:18" ht="24" customHeight="1">
      <c r="A11" s="173">
        <v>4</v>
      </c>
      <c r="B11" s="97" t="str">
        <f>VLOOKUP(A11,データ!$W$3:$AB$22,2,0)</f>
        <v>宮下野乃子</v>
      </c>
      <c r="C11" s="97" t="str">
        <f>VLOOKUP(A11,データ!$W$3:$AB$22,3,0)</f>
        <v>③</v>
      </c>
      <c r="D11" s="202" t="str">
        <f>VLOOKUP(A11,データ!$W$3:$AB$22,6,0)</f>
        <v>大垣北</v>
      </c>
      <c r="G11" s="16"/>
      <c r="H11" s="99"/>
      <c r="K11" s="13"/>
      <c r="L11" s="17"/>
      <c r="O11" s="97" t="str">
        <f>VLOOKUP(R11,データ!$W$3:$AB$22,2,0)</f>
        <v>常冨　愛菜</v>
      </c>
      <c r="P11" s="97" t="str">
        <f>VLOOKUP(R11,データ!$W$3:$AB$22,3,0)</f>
        <v>③</v>
      </c>
      <c r="Q11" s="202" t="str">
        <f>VLOOKUP(R11,データ!$W$3:$AB$22,6,0)</f>
        <v>各務原</v>
      </c>
      <c r="R11" s="173">
        <v>16</v>
      </c>
    </row>
    <row r="12" spans="1:18" ht="24" customHeight="1">
      <c r="A12" s="173"/>
      <c r="B12" s="73" t="str">
        <f>VLOOKUP(A11,データ!$W$3:$AB$22,4,0)</f>
        <v>國枝姫万莉</v>
      </c>
      <c r="C12" s="73" t="str">
        <f>VLOOKUP(A11,データ!$W$3:$AB$22,5,0)</f>
        <v>③</v>
      </c>
      <c r="D12" s="202" t="e">
        <f>VLOOKUP(B12,[2]データ!$W$3:$AB$22,2,0)</f>
        <v>#N/A</v>
      </c>
      <c r="E12" s="99"/>
      <c r="G12" s="16"/>
      <c r="H12" s="16"/>
      <c r="K12" s="17"/>
      <c r="L12" s="17"/>
      <c r="N12" s="13"/>
      <c r="O12" s="73" t="str">
        <f>VLOOKUP(R11,データ!$W$3:$AB$22,4,0)</f>
        <v>岡部　芹那</v>
      </c>
      <c r="P12" s="73" t="str">
        <f>VLOOKUP(R11,データ!$W$3:$AB$22,5,0)</f>
        <v>③</v>
      </c>
      <c r="Q12" s="202" t="e">
        <f>VLOOKUP(O12,[2]データ!$W$3:$AB$22,2,0)</f>
        <v>#N/A</v>
      </c>
      <c r="R12" s="173"/>
    </row>
    <row r="13" spans="1:18" ht="24" customHeight="1">
      <c r="A13" s="173">
        <v>5</v>
      </c>
      <c r="B13" s="97" t="str">
        <f>VLOOKUP(A13,データ!$W$3:$AB$22,2,0)</f>
        <v>岸本　采那</v>
      </c>
      <c r="C13" s="97" t="str">
        <f>VLOOKUP(A13,データ!$W$3:$AB$22,3,0)</f>
        <v>③</v>
      </c>
      <c r="D13" s="202" t="str">
        <f>VLOOKUP(A13,データ!$W$3:$AB$22,6,0)</f>
        <v>岐阜</v>
      </c>
      <c r="E13" s="14"/>
      <c r="F13" s="99"/>
      <c r="G13" s="14"/>
      <c r="H13" s="16"/>
      <c r="K13" s="17"/>
      <c r="L13" s="15"/>
      <c r="M13" s="13"/>
      <c r="N13" s="15"/>
      <c r="O13" s="97" t="str">
        <f>VLOOKUP(R13,データ!$W$3:$AB$22,2,0)</f>
        <v>纐纈　芽依</v>
      </c>
      <c r="P13" s="97" t="str">
        <f>VLOOKUP(R13,データ!$W$3:$AB$22,3,0)</f>
        <v>③</v>
      </c>
      <c r="Q13" s="202" t="str">
        <f>VLOOKUP(R13,データ!$W$3:$AB$22,6,0)</f>
        <v>多治見北</v>
      </c>
      <c r="R13" s="173">
        <v>17</v>
      </c>
    </row>
    <row r="14" spans="1:18" ht="24" customHeight="1">
      <c r="A14" s="173"/>
      <c r="B14" s="73" t="str">
        <f>VLOOKUP(A13,データ!$W$3:$AB$22,4,0)</f>
        <v>伊藤　沙彩</v>
      </c>
      <c r="C14" s="73" t="str">
        <f>VLOOKUP(A13,データ!$W$3:$AB$22,5,0)</f>
        <v>③</v>
      </c>
      <c r="D14" s="202" t="e">
        <f>VLOOKUP(B14,[2]データ!$W$3:$AB$22,2,0)</f>
        <v>#N/A</v>
      </c>
      <c r="F14" s="16"/>
      <c r="H14" s="16"/>
      <c r="K14" s="17"/>
      <c r="M14" s="17"/>
      <c r="O14" s="73" t="str">
        <f>VLOOKUP(R13,データ!$W$3:$AB$22,4,0)</f>
        <v>藤田　紗衣</v>
      </c>
      <c r="P14" s="73" t="str">
        <f>VLOOKUP(R13,データ!$W$3:$AB$22,5,0)</f>
        <v>②</v>
      </c>
      <c r="Q14" s="202" t="e">
        <f>VLOOKUP(O14,[2]データ!$W$3:$AB$22,2,0)</f>
        <v>#N/A</v>
      </c>
      <c r="R14" s="173"/>
    </row>
    <row r="15" spans="1:18" ht="24" customHeight="1">
      <c r="A15" s="173">
        <v>6</v>
      </c>
      <c r="B15" s="97" t="str">
        <f>VLOOKUP(A15,データ!$W$3:$AB$22,2,0)</f>
        <v>山田　奈々</v>
      </c>
      <c r="C15" s="97" t="str">
        <f>VLOOKUP(A15,データ!$W$3:$AB$22,3,0)</f>
        <v>③</v>
      </c>
      <c r="D15" s="202" t="str">
        <f>VLOOKUP(A15,データ!$W$3:$AB$22,6,0)</f>
        <v>麗澤瑞浪</v>
      </c>
      <c r="E15" s="101"/>
      <c r="F15" s="14"/>
      <c r="H15" s="16"/>
      <c r="K15" s="17"/>
      <c r="M15" s="15"/>
      <c r="N15" s="101"/>
      <c r="O15" s="97" t="str">
        <f>VLOOKUP(R15,データ!$W$3:$AB$22,2,0)</f>
        <v>三島　黎空</v>
      </c>
      <c r="P15" s="97" t="str">
        <f>VLOOKUP(R15,データ!$W$3:$AB$22,3,0)</f>
        <v>③</v>
      </c>
      <c r="Q15" s="202" t="str">
        <f>VLOOKUP(R15,データ!$W$3:$AB$22,6,0)</f>
        <v>関</v>
      </c>
      <c r="R15" s="173">
        <v>18</v>
      </c>
    </row>
    <row r="16" spans="1:18" ht="24" customHeight="1">
      <c r="A16" s="173"/>
      <c r="B16" s="73" t="str">
        <f>VLOOKUP(A15,データ!$W$3:$AB$22,4,0)</f>
        <v>古林　優衣</v>
      </c>
      <c r="C16" s="73" t="str">
        <f>VLOOKUP(A15,データ!$W$3:$AB$22,5,0)</f>
        <v>①</v>
      </c>
      <c r="D16" s="202" t="e">
        <f>VLOOKUP(B16,[2]データ!$W$3:$AB$22,2,0)</f>
        <v>#N/A</v>
      </c>
      <c r="H16" s="16"/>
      <c r="I16" s="100"/>
      <c r="J16" s="101"/>
      <c r="K16" s="17"/>
      <c r="O16" s="73" t="str">
        <f>VLOOKUP(R15,データ!$W$3:$AB$22,4,0)</f>
        <v>江川　日菜</v>
      </c>
      <c r="P16" s="73" t="str">
        <f>VLOOKUP(R15,データ!$W$3:$AB$22,5,0)</f>
        <v>③</v>
      </c>
      <c r="Q16" s="202" t="e">
        <f>VLOOKUP(O16,[2]データ!$W$3:$AB$22,2,0)</f>
        <v>#N/A</v>
      </c>
      <c r="R16" s="173"/>
    </row>
    <row r="17" spans="1:18" ht="24" customHeight="1">
      <c r="A17" s="173">
        <v>7</v>
      </c>
      <c r="B17" s="97" t="str">
        <f>VLOOKUP(A17,データ!$W$3:$AB$22,2,0)</f>
        <v>横山　優莉</v>
      </c>
      <c r="C17" s="97" t="str">
        <f>VLOOKUP(A17,データ!$W$3:$AB$22,3,0)</f>
        <v>③</v>
      </c>
      <c r="D17" s="202" t="str">
        <f>VLOOKUP(A17,データ!$W$3:$AB$22,6,0)</f>
        <v>岐阜北</v>
      </c>
      <c r="E17" s="101"/>
      <c r="H17" s="16"/>
      <c r="K17" s="17"/>
      <c r="N17" s="101"/>
      <c r="O17" s="97" t="str">
        <f>VLOOKUP(R17,データ!$W$3:$AB$22,2,0)</f>
        <v>田中　愛美</v>
      </c>
      <c r="P17" s="97" t="str">
        <f>VLOOKUP(R17,データ!$W$3:$AB$22,3,0)</f>
        <v>③</v>
      </c>
      <c r="Q17" s="202" t="str">
        <f>VLOOKUP(R17,データ!$W$3:$AB$22,6,0)</f>
        <v>大垣北</v>
      </c>
      <c r="R17" s="173">
        <v>19</v>
      </c>
    </row>
    <row r="18" spans="1:18" ht="24" customHeight="1">
      <c r="A18" s="173"/>
      <c r="B18" s="73" t="str">
        <f>VLOOKUP(A17,データ!$W$3:$AB$22,4,0)</f>
        <v>平光　更彩</v>
      </c>
      <c r="C18" s="73" t="str">
        <f>VLOOKUP(A17,データ!$W$3:$AB$22,5,0)</f>
        <v>②</v>
      </c>
      <c r="D18" s="202" t="e">
        <f>VLOOKUP(B18,[2]データ!$W$3:$AB$22,2,0)</f>
        <v>#N/A</v>
      </c>
      <c r="F18" s="99"/>
      <c r="H18" s="16"/>
      <c r="K18" s="17"/>
      <c r="M18" s="13"/>
      <c r="O18" s="73" t="str">
        <f>VLOOKUP(R17,データ!$W$3:$AB$22,4,0)</f>
        <v>堀　　みう</v>
      </c>
      <c r="P18" s="73" t="str">
        <f>VLOOKUP(R17,データ!$W$3:$AB$22,5,0)</f>
        <v>②</v>
      </c>
      <c r="Q18" s="202" t="e">
        <f>VLOOKUP(O18,[2]データ!$W$3:$AB$22,2,0)</f>
        <v>#N/A</v>
      </c>
      <c r="R18" s="173"/>
    </row>
    <row r="19" spans="1:18" ht="24" customHeight="1">
      <c r="A19" s="173">
        <v>8</v>
      </c>
      <c r="B19" s="97" t="str">
        <f>VLOOKUP(A19,データ!$W$3:$AB$22,2,0)</f>
        <v>今井　心音</v>
      </c>
      <c r="C19" s="97" t="str">
        <f>VLOOKUP(A19,データ!$W$3:$AB$22,3,0)</f>
        <v>③</v>
      </c>
      <c r="D19" s="202" t="str">
        <f>VLOOKUP(A19,データ!$W$3:$AB$22,6,0)</f>
        <v>県岐阜商</v>
      </c>
      <c r="F19" s="16"/>
      <c r="H19" s="16"/>
      <c r="K19" s="17"/>
      <c r="M19" s="17"/>
      <c r="O19" s="97" t="str">
        <f>VLOOKUP(R19,データ!$W$3:$AB$22,2,0)</f>
        <v>藤田　夏遥</v>
      </c>
      <c r="P19" s="97" t="str">
        <f>VLOOKUP(R19,データ!$W$3:$AB$22,3,0)</f>
        <v>②</v>
      </c>
      <c r="Q19" s="202" t="str">
        <f>VLOOKUP(R19,データ!$W$3:$AB$22,6,0)</f>
        <v>郡上</v>
      </c>
      <c r="R19" s="173">
        <v>20</v>
      </c>
    </row>
    <row r="20" spans="1:18" ht="24" customHeight="1">
      <c r="A20" s="173"/>
      <c r="B20" s="102" t="str">
        <f>VLOOKUP(A19,データ!$W$3:$AB$22,4,0)</f>
        <v>廣瀬菜々音</v>
      </c>
      <c r="C20" s="73" t="str">
        <f>VLOOKUP(A19,データ!$W$3:$AB$22,5,0)</f>
        <v>②</v>
      </c>
      <c r="D20" s="202" t="e">
        <f>VLOOKUP(B20,[2]データ!$W$3:$AB$22,2,0)</f>
        <v>#N/A</v>
      </c>
      <c r="E20" s="99"/>
      <c r="F20" s="14"/>
      <c r="G20" s="99"/>
      <c r="H20" s="16"/>
      <c r="K20" s="17"/>
      <c r="L20" s="13"/>
      <c r="M20" s="15"/>
      <c r="N20" s="13"/>
      <c r="O20" s="73" t="str">
        <f>VLOOKUP(R19,データ!$W$3:$AB$22,4,0)</f>
        <v>林　亜梨左</v>
      </c>
      <c r="P20" s="73" t="str">
        <f>VLOOKUP(R19,データ!$W$3:$AB$22,5,0)</f>
        <v>②</v>
      </c>
      <c r="Q20" s="202" t="e">
        <f>VLOOKUP(O20,[2]データ!$W$3:$AB$22,2,0)</f>
        <v>#N/A</v>
      </c>
      <c r="R20" s="173"/>
    </row>
    <row r="21" spans="1:18" ht="24" customHeight="1">
      <c r="A21" s="173">
        <v>9</v>
      </c>
      <c r="B21" s="97" t="str">
        <f>VLOOKUP(A21,データ!$W$3:$AB$22,2,0)</f>
        <v>工藤　朱音</v>
      </c>
      <c r="C21" s="97" t="str">
        <f>VLOOKUP(A21,データ!$W$3:$AB$22,3,0)</f>
        <v>②</v>
      </c>
      <c r="D21" s="202" t="str">
        <f>VLOOKUP(A21,データ!$W$3:$AB$22,6,0)</f>
        <v>麗澤瑞浪</v>
      </c>
      <c r="E21" s="14"/>
      <c r="G21" s="16"/>
      <c r="H21" s="16"/>
      <c r="K21" s="17"/>
      <c r="L21" s="17"/>
      <c r="N21" s="15"/>
      <c r="O21" s="97" t="str">
        <f>VLOOKUP(R21,データ!$W$3:$AB$22,2,0)</f>
        <v>亀山　紗希</v>
      </c>
      <c r="P21" s="97" t="str">
        <f>VLOOKUP(R21,データ!$W$3:$AB$22,3,0)</f>
        <v>②</v>
      </c>
      <c r="Q21" s="202" t="str">
        <f>VLOOKUP(R21,データ!$W$3:$AB$22,6,0)</f>
        <v>加納</v>
      </c>
      <c r="R21" s="173">
        <v>21</v>
      </c>
    </row>
    <row r="22" spans="1:18" ht="24" customHeight="1">
      <c r="A22" s="173"/>
      <c r="B22" s="73" t="str">
        <f>VLOOKUP(A21,データ!$W$3:$AB$22,4,0)</f>
        <v>森　彩花里</v>
      </c>
      <c r="C22" s="73" t="str">
        <f>VLOOKUP(A21,データ!$W$3:$AB$22,5,0)</f>
        <v>①</v>
      </c>
      <c r="D22" s="202" t="e">
        <f>VLOOKUP(B22,[2]データ!$W$3:$AB$22,2,0)</f>
        <v>#N/A</v>
      </c>
      <c r="G22" s="16"/>
      <c r="H22" s="14"/>
      <c r="K22" s="15"/>
      <c r="L22" s="17"/>
      <c r="O22" s="73" t="str">
        <f>VLOOKUP(R21,データ!$W$3:$AB$22,4,0)</f>
        <v>古田　暖乃</v>
      </c>
      <c r="P22" s="73" t="str">
        <f>VLOOKUP(R21,データ!$W$3:$AB$22,5,0)</f>
        <v>③</v>
      </c>
      <c r="Q22" s="202" t="e">
        <f>VLOOKUP(O22,[2]データ!$W$3:$AB$22,2,0)</f>
        <v>#N/A</v>
      </c>
      <c r="R22" s="173"/>
    </row>
    <row r="23" spans="1:18" ht="24" customHeight="1">
      <c r="A23" s="173">
        <v>10</v>
      </c>
      <c r="B23" s="97" t="str">
        <f>VLOOKUP(A23,データ!$W$3:$AB$22,2,0)</f>
        <v>片岡　心菜</v>
      </c>
      <c r="C23" s="97" t="str">
        <f>VLOOKUP(A23,データ!$W$3:$AB$22,3,0)</f>
        <v>②</v>
      </c>
      <c r="D23" s="202" t="str">
        <f>VLOOKUP(A23,データ!$W$3:$AB$22,6,0)</f>
        <v>関商工</v>
      </c>
      <c r="G23" s="16"/>
      <c r="L23" s="17"/>
      <c r="O23" s="97" t="str">
        <f>VLOOKUP(R23,データ!$W$3:$AB$22,2,0)</f>
        <v>田口　心優</v>
      </c>
      <c r="P23" s="97" t="str">
        <f>VLOOKUP(R23,データ!$W$3:$AB$22,3,0)</f>
        <v>②</v>
      </c>
      <c r="Q23" s="202" t="str">
        <f>VLOOKUP(R23,データ!$W$3:$AB$22,6,0)</f>
        <v>関</v>
      </c>
      <c r="R23" s="173">
        <v>22</v>
      </c>
    </row>
    <row r="24" spans="1:18" ht="24" customHeight="1">
      <c r="A24" s="173"/>
      <c r="B24" s="73" t="str">
        <f>VLOOKUP(A23,データ!$W$3:$AB$22,4,0)</f>
        <v>板津奈菜可</v>
      </c>
      <c r="C24" s="73" t="str">
        <f>VLOOKUP(A23,データ!$W$3:$AB$22,5,0)</f>
        <v>③</v>
      </c>
      <c r="D24" s="202" t="e">
        <f>VLOOKUP(B24,[2]データ!$W$3:$AB$22,2,0)</f>
        <v>#N/A</v>
      </c>
      <c r="E24" s="99"/>
      <c r="G24" s="16"/>
      <c r="L24" s="17"/>
      <c r="N24" s="13"/>
      <c r="O24" s="73" t="str">
        <f>VLOOKUP(R23,データ!$W$3:$AB$22,4,0)</f>
        <v>野口　莉央</v>
      </c>
      <c r="P24" s="73" t="str">
        <f>VLOOKUP(R23,データ!$W$3:$AB$22,5,0)</f>
        <v>②</v>
      </c>
      <c r="Q24" s="202" t="e">
        <f>VLOOKUP(O24,[2]データ!$W$3:$AB$22,2,0)</f>
        <v>#N/A</v>
      </c>
      <c r="R24" s="173"/>
    </row>
    <row r="25" spans="1:18" ht="24" customHeight="1">
      <c r="A25" s="173">
        <v>11</v>
      </c>
      <c r="B25" s="97" t="str">
        <f>VLOOKUP(A25,データ!$W$3:$AB$22,2,0)</f>
        <v>山谷　莉子</v>
      </c>
      <c r="C25" s="97" t="str">
        <f>VLOOKUP(A25,データ!$W$3:$AB$22,3,0)</f>
        <v>①</v>
      </c>
      <c r="D25" s="202" t="str">
        <f>VLOOKUP(A25,データ!$W$3:$AB$22,6,0)</f>
        <v>聖マリア</v>
      </c>
      <c r="E25" s="14"/>
      <c r="F25" s="99"/>
      <c r="G25" s="14"/>
      <c r="L25" s="15"/>
      <c r="M25" s="13"/>
      <c r="N25" s="15"/>
      <c r="O25" s="97" t="str">
        <f>VLOOKUP(R25,データ!$W$3:$AB$22,2,0)</f>
        <v>上原　綺里</v>
      </c>
      <c r="P25" s="97" t="str">
        <f>VLOOKUP(R25,データ!$W$3:$AB$22,3,0)</f>
        <v>②</v>
      </c>
      <c r="Q25" s="202" t="str">
        <f>VLOOKUP(R25,データ!$W$3:$AB$22,6,0)</f>
        <v>岐阜</v>
      </c>
      <c r="R25" s="173">
        <v>23</v>
      </c>
    </row>
    <row r="26" spans="1:18" ht="24" customHeight="1">
      <c r="A26" s="173"/>
      <c r="B26" s="73" t="str">
        <f>VLOOKUP(A25,データ!$W$3:$AB$22,4,0)</f>
        <v>園井　美月</v>
      </c>
      <c r="C26" s="73" t="str">
        <f>VLOOKUP(A25,データ!$W$3:$AB$22,5,0)</f>
        <v>①</v>
      </c>
      <c r="D26" s="202" t="e">
        <f>VLOOKUP(B26,[2]データ!$W$3:$AB$22,2,0)</f>
        <v>#N/A</v>
      </c>
      <c r="F26" s="16"/>
      <c r="M26" s="17"/>
      <c r="O26" s="73" t="str">
        <f>VLOOKUP(R25,データ!$W$3:$AB$22,4,0)</f>
        <v>江崎　帆美</v>
      </c>
      <c r="P26" s="73" t="str">
        <f>VLOOKUP(R25,データ!$W$3:$AB$22,5,0)</f>
        <v>③</v>
      </c>
      <c r="Q26" s="202" t="e">
        <f>VLOOKUP(O26,[2]データ!$W$3:$AB$22,2,0)</f>
        <v>#N/A</v>
      </c>
      <c r="R26" s="173"/>
    </row>
    <row r="27" spans="1:18" ht="24" customHeight="1">
      <c r="A27" s="173">
        <v>12</v>
      </c>
      <c r="B27" s="97" t="str">
        <f>データ!U68</f>
        <v>白橋　乃詠</v>
      </c>
      <c r="C27" s="97" t="str">
        <f>データ!V68</f>
        <v>②</v>
      </c>
      <c r="D27" s="202" t="str">
        <f>データ!W68</f>
        <v>加納</v>
      </c>
      <c r="E27" s="101"/>
      <c r="F27" s="14"/>
      <c r="M27" s="15"/>
      <c r="N27" s="101"/>
      <c r="O27" s="97" t="str">
        <f>データ!U64</f>
        <v>向山　莉央</v>
      </c>
      <c r="P27" s="97" t="str">
        <f>データ!V64</f>
        <v>②</v>
      </c>
      <c r="Q27" s="202" t="str">
        <f>データ!W64</f>
        <v>県岐阜商</v>
      </c>
      <c r="R27" s="173">
        <v>24</v>
      </c>
    </row>
    <row r="28" spans="1:18" ht="24" customHeight="1">
      <c r="A28" s="173"/>
      <c r="B28" s="73" t="str">
        <f>データ!U69</f>
        <v>木股　弥子</v>
      </c>
      <c r="C28" s="73" t="str">
        <f>データ!V69</f>
        <v>②</v>
      </c>
      <c r="D28" s="202"/>
      <c r="O28" s="73" t="str">
        <f>データ!U65</f>
        <v>酒井　菜帆</v>
      </c>
      <c r="P28" s="73" t="str">
        <f>データ!V65</f>
        <v>②</v>
      </c>
      <c r="Q28" s="202"/>
      <c r="R28" s="173"/>
    </row>
    <row r="29" spans="1:18" ht="24" customHeight="1"/>
    <row r="30" spans="1:18" ht="24" customHeight="1">
      <c r="B30" s="10" t="s">
        <v>327</v>
      </c>
    </row>
    <row r="31" spans="1:18" ht="24" customHeight="1">
      <c r="B31" s="12"/>
      <c r="C31" s="12"/>
      <c r="D31" s="171"/>
    </row>
    <row r="32" spans="1:18" ht="24" customHeight="1">
      <c r="B32" s="12"/>
      <c r="C32" s="12"/>
      <c r="D32" s="171"/>
      <c r="E32" s="18"/>
      <c r="F32" s="99"/>
    </row>
    <row r="33" spans="2:8" ht="24" customHeight="1">
      <c r="B33" s="12"/>
      <c r="C33" s="12"/>
      <c r="D33" s="171"/>
      <c r="E33" s="101"/>
      <c r="F33" s="14"/>
      <c r="G33" s="13"/>
      <c r="H33" s="18"/>
    </row>
    <row r="34" spans="2:8" ht="24" customHeight="1">
      <c r="B34" s="12"/>
      <c r="C34" s="12"/>
      <c r="D34" s="171"/>
    </row>
  </sheetData>
  <mergeCells count="52">
    <mergeCell ref="R5:R6"/>
    <mergeCell ref="B1:Q1"/>
    <mergeCell ref="E3:N3"/>
    <mergeCell ref="A5:A6"/>
    <mergeCell ref="D5:D6"/>
    <mergeCell ref="Q5:Q6"/>
    <mergeCell ref="A7:A8"/>
    <mergeCell ref="D7:D8"/>
    <mergeCell ref="Q7:Q8"/>
    <mergeCell ref="R7:R8"/>
    <mergeCell ref="A9:A10"/>
    <mergeCell ref="D9:D10"/>
    <mergeCell ref="Q9:Q10"/>
    <mergeCell ref="R9:R10"/>
    <mergeCell ref="A11:A12"/>
    <mergeCell ref="D11:D12"/>
    <mergeCell ref="Q11:Q12"/>
    <mergeCell ref="R11:R12"/>
    <mergeCell ref="A13:A14"/>
    <mergeCell ref="D13:D14"/>
    <mergeCell ref="Q13:Q14"/>
    <mergeCell ref="R13:R14"/>
    <mergeCell ref="A15:A16"/>
    <mergeCell ref="D15:D16"/>
    <mergeCell ref="Q15:Q16"/>
    <mergeCell ref="R15:R16"/>
    <mergeCell ref="A17:A18"/>
    <mergeCell ref="D17:D18"/>
    <mergeCell ref="Q17:Q18"/>
    <mergeCell ref="R17:R18"/>
    <mergeCell ref="A19:A20"/>
    <mergeCell ref="D19:D20"/>
    <mergeCell ref="Q19:Q20"/>
    <mergeCell ref="R19:R20"/>
    <mergeCell ref="A21:A22"/>
    <mergeCell ref="D21:D22"/>
    <mergeCell ref="Q21:Q22"/>
    <mergeCell ref="R21:R22"/>
    <mergeCell ref="D33:D34"/>
    <mergeCell ref="A23:A24"/>
    <mergeCell ref="D23:D24"/>
    <mergeCell ref="Q23:Q24"/>
    <mergeCell ref="R23:R24"/>
    <mergeCell ref="A25:A26"/>
    <mergeCell ref="D25:D26"/>
    <mergeCell ref="Q25:Q26"/>
    <mergeCell ref="R25:R26"/>
    <mergeCell ref="A27:A28"/>
    <mergeCell ref="D27:D28"/>
    <mergeCell ref="Q27:Q28"/>
    <mergeCell ref="R27:R28"/>
    <mergeCell ref="D31:D32"/>
  </mergeCells>
  <phoneticPr fontId="25"/>
  <conditionalFormatting sqref="B5:C5 O5:P5 D5:D28 Q5:Q28 B7:C28">
    <cfRule type="expression" dxfId="17" priority="4" stopIfTrue="1">
      <formula>ISERROR(B5)</formula>
    </cfRule>
  </conditionalFormatting>
  <conditionalFormatting sqref="B6:C6 O6:P6 O28:P28">
    <cfRule type="expression" dxfId="16" priority="3" stopIfTrue="1">
      <formula>"ISERROR(B6)"</formula>
    </cfRule>
  </conditionalFormatting>
  <conditionalFormatting sqref="O7:P27">
    <cfRule type="expression" dxfId="15" priority="1" stopIfTrue="1">
      <formula>ISERROR(O7)</formula>
    </cfRule>
  </conditionalFormatting>
  <printOptions horizontalCentered="1" verticalCentered="1"/>
  <pageMargins left="0.47222222222222221" right="0.43263888888888891" top="0.59027777777777779" bottom="0.59027777777777779" header="0" footer="0"/>
  <pageSetup paperSize="9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showGridLines="0" workbookViewId="0">
      <selection activeCell="J1" sqref="J1"/>
    </sheetView>
  </sheetViews>
  <sheetFormatPr defaultRowHeight="13.5"/>
  <cols>
    <col min="1" max="1" width="11.375" customWidth="1"/>
    <col min="2" max="2" width="7.125" customWidth="1"/>
    <col min="3" max="3" width="9.25" bestFit="1" customWidth="1"/>
    <col min="4" max="4" width="7.125" customWidth="1"/>
    <col min="6" max="6" width="11.375" customWidth="1"/>
    <col min="7" max="7" width="7.125" customWidth="1"/>
    <col min="8" max="8" width="9.25" bestFit="1" customWidth="1"/>
    <col min="11" max="11" width="11.875" bestFit="1" customWidth="1"/>
    <col min="12" max="12" width="5.75" bestFit="1" customWidth="1"/>
    <col min="13" max="13" width="9.75" bestFit="1" customWidth="1"/>
    <col min="14" max="14" width="7.25" bestFit="1" customWidth="1"/>
    <col min="15" max="15" width="5.625" customWidth="1"/>
    <col min="16" max="16" width="11.875" bestFit="1" customWidth="1"/>
    <col min="17" max="17" width="5.75" bestFit="1" customWidth="1"/>
    <col min="18" max="18" width="9.75" bestFit="1" customWidth="1"/>
    <col min="19" max="19" width="7.25" bestFit="1" customWidth="1"/>
  </cols>
  <sheetData>
    <row r="1" spans="1:19">
      <c r="A1" t="s">
        <v>333</v>
      </c>
      <c r="F1" t="s">
        <v>334</v>
      </c>
      <c r="K1" s="150" t="s">
        <v>593</v>
      </c>
      <c r="L1" s="150"/>
      <c r="M1" s="150"/>
      <c r="N1" s="150"/>
      <c r="P1" s="150" t="s">
        <v>594</v>
      </c>
      <c r="Q1" s="150"/>
      <c r="R1" s="150"/>
      <c r="S1" s="150"/>
    </row>
    <row r="2" spans="1:19">
      <c r="A2" s="105" t="s">
        <v>335</v>
      </c>
      <c r="B2" s="106" t="s">
        <v>336</v>
      </c>
      <c r="C2" s="106" t="s">
        <v>337</v>
      </c>
      <c r="D2" s="106" t="s">
        <v>46</v>
      </c>
      <c r="F2" s="105" t="s">
        <v>335</v>
      </c>
      <c r="G2" s="106" t="s">
        <v>336</v>
      </c>
      <c r="H2" s="106" t="s">
        <v>337</v>
      </c>
      <c r="I2" s="106" t="s">
        <v>46</v>
      </c>
      <c r="K2" s="165" t="s">
        <v>338</v>
      </c>
      <c r="L2" s="165" t="s">
        <v>339</v>
      </c>
      <c r="M2" s="165" t="s">
        <v>340</v>
      </c>
      <c r="N2" s="166" t="s">
        <v>46</v>
      </c>
      <c r="O2" s="167"/>
      <c r="P2" s="165" t="s">
        <v>338</v>
      </c>
      <c r="Q2" s="165" t="s">
        <v>339</v>
      </c>
      <c r="R2" s="165" t="s">
        <v>340</v>
      </c>
      <c r="S2" s="166" t="s">
        <v>46</v>
      </c>
    </row>
    <row r="3" spans="1:19">
      <c r="A3" s="103" t="s">
        <v>341</v>
      </c>
      <c r="B3" s="55" t="s">
        <v>34</v>
      </c>
      <c r="C3" s="55" t="s">
        <v>342</v>
      </c>
      <c r="D3" s="55" t="str">
        <f>VLOOKUP(C3,学校データ!$B$1:$C$55,2,FALSE)</f>
        <v>岐阜</v>
      </c>
      <c r="F3" s="103" t="s">
        <v>43</v>
      </c>
      <c r="G3" s="55" t="s">
        <v>22</v>
      </c>
      <c r="H3" s="55" t="s">
        <v>88</v>
      </c>
      <c r="I3" s="55" t="str">
        <f>VLOOKUP(H3,学校データ!$B$1:$C$55,2,FALSE)</f>
        <v>岐阜</v>
      </c>
      <c r="K3" s="157" t="s">
        <v>343</v>
      </c>
      <c r="L3" s="157" t="s">
        <v>15</v>
      </c>
      <c r="M3" s="157" t="s">
        <v>342</v>
      </c>
      <c r="N3" s="161" t="str">
        <f>VLOOKUP(M3,学校データ!$B$1:$C$55,2,FALSE)</f>
        <v>岐阜</v>
      </c>
      <c r="P3" s="58" t="s">
        <v>344</v>
      </c>
      <c r="Q3" s="58" t="s">
        <v>15</v>
      </c>
      <c r="R3" s="58" t="s">
        <v>236</v>
      </c>
      <c r="S3" s="163" t="str">
        <f>VLOOKUP(R3,学校データ!$B$1:$C$55,2,FALSE)</f>
        <v>岐阜</v>
      </c>
    </row>
    <row r="4" spans="1:19">
      <c r="A4" s="104" t="s">
        <v>41</v>
      </c>
      <c r="B4" s="56" t="s">
        <v>15</v>
      </c>
      <c r="C4" s="56" t="s">
        <v>342</v>
      </c>
      <c r="D4" s="56" t="str">
        <f>VLOOKUP(C4,学校データ!$B$1:$C$55,2,FALSE)</f>
        <v>岐阜</v>
      </c>
      <c r="F4" s="104" t="s">
        <v>40</v>
      </c>
      <c r="G4" s="56" t="s">
        <v>15</v>
      </c>
      <c r="H4" s="56" t="s">
        <v>342</v>
      </c>
      <c r="I4" s="56" t="str">
        <f>VLOOKUP(H4,学校データ!$B$1:$C$55,2,FALSE)</f>
        <v>岐阜</v>
      </c>
      <c r="K4" s="158" t="s">
        <v>345</v>
      </c>
      <c r="L4" s="158" t="s">
        <v>15</v>
      </c>
      <c r="M4" s="158" t="s">
        <v>74</v>
      </c>
      <c r="N4" s="162" t="str">
        <f>VLOOKUP(M4,学校データ!$B$1:$C$55,2,FALSE)</f>
        <v>岐阜</v>
      </c>
      <c r="P4" s="57" t="s">
        <v>346</v>
      </c>
      <c r="Q4" s="57" t="s">
        <v>22</v>
      </c>
      <c r="R4" s="57" t="s">
        <v>81</v>
      </c>
      <c r="S4" s="164" t="str">
        <f>VLOOKUP(R4,学校データ!$B$1:$C$55,2,FALSE)</f>
        <v>岐阜</v>
      </c>
    </row>
    <row r="5" spans="1:19">
      <c r="A5" s="103" t="s">
        <v>42</v>
      </c>
      <c r="B5" s="55" t="s">
        <v>22</v>
      </c>
      <c r="C5" s="55" t="s">
        <v>342</v>
      </c>
      <c r="D5" s="55" t="str">
        <f>VLOOKUP(C5,学校データ!$B$1:$C$55,2,FALSE)</f>
        <v>岐阜</v>
      </c>
      <c r="F5" s="103" t="s">
        <v>347</v>
      </c>
      <c r="G5" s="55" t="s">
        <v>15</v>
      </c>
      <c r="H5" s="55" t="s">
        <v>342</v>
      </c>
      <c r="I5" s="55" t="str">
        <f>VLOOKUP(H5,学校データ!$B$1:$C$55,2,FALSE)</f>
        <v>岐阜</v>
      </c>
      <c r="K5" s="157" t="s">
        <v>348</v>
      </c>
      <c r="L5" s="157" t="s">
        <v>22</v>
      </c>
      <c r="M5" s="157" t="s">
        <v>342</v>
      </c>
      <c r="N5" s="161" t="str">
        <f>VLOOKUP(M5,学校データ!$B$1:$C$55,2,FALSE)</f>
        <v>岐阜</v>
      </c>
      <c r="P5" s="58" t="s">
        <v>349</v>
      </c>
      <c r="Q5" s="58" t="s">
        <v>15</v>
      </c>
      <c r="R5" s="58" t="s">
        <v>88</v>
      </c>
      <c r="S5" s="163" t="str">
        <f>VLOOKUP(R5,学校データ!$B$1:$C$55,2,FALSE)</f>
        <v>岐阜</v>
      </c>
    </row>
    <row r="6" spans="1:19">
      <c r="A6" s="104" t="s">
        <v>350</v>
      </c>
      <c r="B6" s="56" t="s">
        <v>15</v>
      </c>
      <c r="C6" s="56" t="s">
        <v>342</v>
      </c>
      <c r="D6" s="56" t="str">
        <f>VLOOKUP(C6,学校データ!$B$1:$C$55,2,FALSE)</f>
        <v>岐阜</v>
      </c>
      <c r="F6" s="104" t="s">
        <v>351</v>
      </c>
      <c r="G6" s="56" t="s">
        <v>22</v>
      </c>
      <c r="H6" s="56" t="s">
        <v>88</v>
      </c>
      <c r="I6" s="56" t="str">
        <f>VLOOKUP(H6,学校データ!$B$1:$C$55,2,FALSE)</f>
        <v>岐阜</v>
      </c>
      <c r="K6" s="158" t="s">
        <v>352</v>
      </c>
      <c r="L6" s="158" t="s">
        <v>15</v>
      </c>
      <c r="M6" s="158" t="s">
        <v>353</v>
      </c>
      <c r="N6" s="162" t="str">
        <f>VLOOKUP(M6,学校データ!$B$1:$C$55,2,FALSE)</f>
        <v>西濃</v>
      </c>
      <c r="P6" s="57" t="s">
        <v>354</v>
      </c>
      <c r="Q6" s="57" t="s">
        <v>15</v>
      </c>
      <c r="R6" s="57" t="s">
        <v>355</v>
      </c>
      <c r="S6" s="164" t="str">
        <f>VLOOKUP(R6,学校データ!$B$1:$C$55,2,FALSE)</f>
        <v>西濃</v>
      </c>
    </row>
    <row r="7" spans="1:19">
      <c r="A7" s="103" t="s">
        <v>356</v>
      </c>
      <c r="B7" s="55" t="s">
        <v>22</v>
      </c>
      <c r="C7" s="55" t="s">
        <v>342</v>
      </c>
      <c r="D7" s="55" t="str">
        <f>VLOOKUP(C7,学校データ!$B$1:$C$55,2,FALSE)</f>
        <v>岐阜</v>
      </c>
      <c r="F7" s="103" t="s">
        <v>357</v>
      </c>
      <c r="G7" s="55" t="s">
        <v>15</v>
      </c>
      <c r="H7" s="55" t="s">
        <v>74</v>
      </c>
      <c r="I7" s="55" t="str">
        <f>VLOOKUP(H7,学校データ!$B$1:$C$55,2,FALSE)</f>
        <v>岐阜</v>
      </c>
      <c r="K7" s="157" t="s">
        <v>358</v>
      </c>
      <c r="L7" s="157" t="s">
        <v>15</v>
      </c>
      <c r="M7" s="157" t="s">
        <v>359</v>
      </c>
      <c r="N7" s="161" t="str">
        <f>VLOOKUP(M7,学校データ!$B$1:$C$55,2,FALSE)</f>
        <v>西濃</v>
      </c>
      <c r="P7" s="58" t="s">
        <v>360</v>
      </c>
      <c r="Q7" s="58" t="s">
        <v>15</v>
      </c>
      <c r="R7" s="58" t="s">
        <v>353</v>
      </c>
      <c r="S7" s="163" t="str">
        <f>VLOOKUP(R7,学校データ!$B$1:$C$55,2,FALSE)</f>
        <v>西濃</v>
      </c>
    </row>
    <row r="8" spans="1:19">
      <c r="A8" s="104" t="s">
        <v>361</v>
      </c>
      <c r="B8" s="56" t="s">
        <v>15</v>
      </c>
      <c r="C8" s="56" t="s">
        <v>60</v>
      </c>
      <c r="D8" s="56" t="str">
        <f>VLOOKUP(C8,学校データ!$B$1:$C$55,2,FALSE)</f>
        <v>岐阜</v>
      </c>
      <c r="F8" s="104" t="s">
        <v>362</v>
      </c>
      <c r="G8" s="56" t="s">
        <v>15</v>
      </c>
      <c r="H8" s="56" t="s">
        <v>222</v>
      </c>
      <c r="I8" s="56" t="str">
        <f>VLOOKUP(H8,学校データ!$B$1:$C$55,2,FALSE)</f>
        <v>岐阜</v>
      </c>
      <c r="K8" s="158" t="s">
        <v>363</v>
      </c>
      <c r="L8" s="158" t="s">
        <v>15</v>
      </c>
      <c r="M8" s="158" t="s">
        <v>364</v>
      </c>
      <c r="N8" s="162" t="str">
        <f>VLOOKUP(M8,学校データ!$B$1:$C$55,2,FALSE)</f>
        <v>西濃</v>
      </c>
      <c r="P8" s="57" t="s">
        <v>365</v>
      </c>
      <c r="Q8" s="57" t="s">
        <v>15</v>
      </c>
      <c r="R8" s="57" t="s">
        <v>353</v>
      </c>
      <c r="S8" s="164" t="str">
        <f>VLOOKUP(R8,学校データ!$B$1:$C$55,2,FALSE)</f>
        <v>西濃</v>
      </c>
    </row>
    <row r="9" spans="1:19">
      <c r="A9" s="103" t="s">
        <v>366</v>
      </c>
      <c r="B9" s="55" t="s">
        <v>34</v>
      </c>
      <c r="C9" s="55" t="s">
        <v>342</v>
      </c>
      <c r="D9" s="55" t="str">
        <f>VLOOKUP(C9,学校データ!$B$1:$C$55,2,FALSE)</f>
        <v>岐阜</v>
      </c>
      <c r="F9" s="103" t="s">
        <v>367</v>
      </c>
      <c r="G9" s="55" t="s">
        <v>34</v>
      </c>
      <c r="H9" s="55" t="s">
        <v>342</v>
      </c>
      <c r="I9" s="55" t="str">
        <f>VLOOKUP(H9,学校データ!$B$1:$C$55,2,FALSE)</f>
        <v>岐阜</v>
      </c>
      <c r="K9" s="157" t="s">
        <v>368</v>
      </c>
      <c r="L9" s="157" t="s">
        <v>15</v>
      </c>
      <c r="M9" s="157" t="s">
        <v>130</v>
      </c>
      <c r="N9" s="161" t="str">
        <f>VLOOKUP(M9,学校データ!$B$1:$C$55,2,FALSE)</f>
        <v>中濃</v>
      </c>
      <c r="P9" s="157" t="s">
        <v>369</v>
      </c>
      <c r="Q9" s="157" t="s">
        <v>15</v>
      </c>
      <c r="R9" s="157" t="s">
        <v>289</v>
      </c>
      <c r="S9" s="161" t="str">
        <f>VLOOKUP(R9,学校データ!$B$1:$C$55,2,FALSE)</f>
        <v>中濃</v>
      </c>
    </row>
    <row r="10" spans="1:19">
      <c r="A10" s="104" t="s">
        <v>370</v>
      </c>
      <c r="B10" s="56" t="s">
        <v>15</v>
      </c>
      <c r="C10" s="56" t="s">
        <v>342</v>
      </c>
      <c r="D10" s="56" t="str">
        <f>VLOOKUP(C10,学校データ!$B$1:$C$55,2,FALSE)</f>
        <v>岐阜</v>
      </c>
      <c r="F10" s="104" t="s">
        <v>371</v>
      </c>
      <c r="G10" s="56" t="s">
        <v>34</v>
      </c>
      <c r="H10" s="56" t="s">
        <v>229</v>
      </c>
      <c r="I10" s="56" t="str">
        <f>VLOOKUP(H10,学校データ!$B$1:$C$55,2,FALSE)</f>
        <v>岐阜</v>
      </c>
      <c r="K10" s="158" t="s">
        <v>372</v>
      </c>
      <c r="L10" s="158" t="s">
        <v>15</v>
      </c>
      <c r="M10" s="158" t="s">
        <v>289</v>
      </c>
      <c r="N10" s="162" t="str">
        <f>VLOOKUP(M10,学校データ!$B$1:$C$55,2,FALSE)</f>
        <v>中濃</v>
      </c>
      <c r="P10" s="158" t="s">
        <v>373</v>
      </c>
      <c r="Q10" s="158" t="s">
        <v>15</v>
      </c>
      <c r="R10" s="158" t="s">
        <v>296</v>
      </c>
      <c r="S10" s="162" t="str">
        <f>VLOOKUP(R10,学校データ!$B$1:$C$55,2,FALSE)</f>
        <v>中濃</v>
      </c>
    </row>
    <row r="11" spans="1:19">
      <c r="A11" s="103" t="s">
        <v>374</v>
      </c>
      <c r="B11" s="55" t="s">
        <v>34</v>
      </c>
      <c r="C11" s="55" t="s">
        <v>342</v>
      </c>
      <c r="D11" s="55" t="str">
        <f>VLOOKUP(C11,学校データ!$B$1:$C$55,2,FALSE)</f>
        <v>岐阜</v>
      </c>
      <c r="F11" s="103" t="s">
        <v>375</v>
      </c>
      <c r="G11" s="55" t="s">
        <v>22</v>
      </c>
      <c r="H11" s="55" t="s">
        <v>60</v>
      </c>
      <c r="I11" s="55" t="str">
        <f>VLOOKUP(H11,学校データ!$B$1:$C$55,2,FALSE)</f>
        <v>岐阜</v>
      </c>
      <c r="K11" s="157" t="s">
        <v>376</v>
      </c>
      <c r="L11" s="157" t="s">
        <v>15</v>
      </c>
      <c r="M11" s="157" t="s">
        <v>282</v>
      </c>
      <c r="N11" s="161" t="str">
        <f>VLOOKUP(M11,学校データ!$B$1:$C$55,2,FALSE)</f>
        <v>中濃</v>
      </c>
      <c r="P11" s="157" t="s">
        <v>377</v>
      </c>
      <c r="Q11" s="157" t="s">
        <v>22</v>
      </c>
      <c r="R11" s="157" t="s">
        <v>275</v>
      </c>
      <c r="S11" s="161" t="str">
        <f>VLOOKUP(R11,学校データ!$B$1:$C$55,2,FALSE)</f>
        <v>中濃</v>
      </c>
    </row>
    <row r="12" spans="1:19">
      <c r="A12" s="104" t="s">
        <v>378</v>
      </c>
      <c r="B12" s="56" t="s">
        <v>15</v>
      </c>
      <c r="C12" s="56" t="s">
        <v>355</v>
      </c>
      <c r="D12" s="56" t="str">
        <f>VLOOKUP(C12,学校データ!$B$1:$C$55,2,FALSE)</f>
        <v>西濃</v>
      </c>
      <c r="F12" s="104" t="s">
        <v>379</v>
      </c>
      <c r="G12" s="56" t="s">
        <v>34</v>
      </c>
      <c r="H12" s="56" t="s">
        <v>342</v>
      </c>
      <c r="I12" s="56" t="str">
        <f>VLOOKUP(H12,学校データ!$B$1:$C$55,2,FALSE)</f>
        <v>岐阜</v>
      </c>
      <c r="K12" s="158" t="s">
        <v>380</v>
      </c>
      <c r="L12" s="158" t="s">
        <v>15</v>
      </c>
      <c r="M12" s="158" t="s">
        <v>316</v>
      </c>
      <c r="N12" s="162" t="str">
        <f>VLOOKUP(M12,学校データ!$B$1:$C$55,2,FALSE)</f>
        <v>東濃</v>
      </c>
      <c r="P12" s="158" t="s">
        <v>381</v>
      </c>
      <c r="Q12" s="158" t="s">
        <v>22</v>
      </c>
      <c r="R12" s="158" t="s">
        <v>323</v>
      </c>
      <c r="S12" s="162" t="str">
        <f>VLOOKUP(R12,学校データ!$B$1:$C$55,2,FALSE)</f>
        <v>東濃</v>
      </c>
    </row>
    <row r="13" spans="1:19">
      <c r="A13" s="103" t="s">
        <v>382</v>
      </c>
      <c r="B13" s="55" t="s">
        <v>22</v>
      </c>
      <c r="C13" s="55" t="s">
        <v>355</v>
      </c>
      <c r="D13" s="55" t="str">
        <f>VLOOKUP(C13,学校データ!$B$1:$C$55,2,FALSE)</f>
        <v>西濃</v>
      </c>
      <c r="F13" s="103" t="s">
        <v>383</v>
      </c>
      <c r="G13" s="55" t="s">
        <v>15</v>
      </c>
      <c r="H13" s="55" t="s">
        <v>355</v>
      </c>
      <c r="I13" s="55" t="str">
        <f>VLOOKUP(H13,学校データ!$B$1:$C$55,2,FALSE)</f>
        <v>西濃</v>
      </c>
      <c r="K13" s="157" t="s">
        <v>384</v>
      </c>
      <c r="L13" s="157" t="s">
        <v>15</v>
      </c>
      <c r="M13" s="157" t="s">
        <v>385</v>
      </c>
      <c r="N13" s="161" t="str">
        <f>VLOOKUP(M13,学校データ!$B$1:$C$55,2,FALSE)</f>
        <v>東濃</v>
      </c>
      <c r="P13" s="157" t="s">
        <v>386</v>
      </c>
      <c r="Q13" s="157" t="s">
        <v>15</v>
      </c>
      <c r="R13" s="157" t="s">
        <v>316</v>
      </c>
      <c r="S13" s="161" t="str">
        <f>VLOOKUP(R13,学校データ!$B$1:$C$55,2,FALSE)</f>
        <v>東濃</v>
      </c>
    </row>
    <row r="14" spans="1:19">
      <c r="A14" s="104" t="s">
        <v>387</v>
      </c>
      <c r="B14" s="56" t="s">
        <v>15</v>
      </c>
      <c r="C14" s="56" t="s">
        <v>355</v>
      </c>
      <c r="D14" s="56" t="str">
        <f>VLOOKUP(C14,学校データ!$B$1:$C$55,2,FALSE)</f>
        <v>西濃</v>
      </c>
      <c r="F14" s="107" t="s">
        <v>388</v>
      </c>
      <c r="G14" s="57" t="s">
        <v>15</v>
      </c>
      <c r="H14" s="57" t="s">
        <v>353</v>
      </c>
      <c r="I14" s="56" t="str">
        <f>VLOOKUP(H14,学校データ!$B$1:$C$55,2,FALSE)</f>
        <v>西濃</v>
      </c>
      <c r="K14" s="158" t="s">
        <v>389</v>
      </c>
      <c r="L14" s="158" t="s">
        <v>22</v>
      </c>
      <c r="M14" s="158" t="s">
        <v>177</v>
      </c>
      <c r="N14" s="162" t="str">
        <f>VLOOKUP(M14,学校データ!$B$1:$C$55,2,FALSE)</f>
        <v>東濃</v>
      </c>
      <c r="P14" s="158" t="s">
        <v>390</v>
      </c>
      <c r="Q14" s="158" t="s">
        <v>34</v>
      </c>
      <c r="R14" s="158" t="s">
        <v>391</v>
      </c>
      <c r="S14" s="162" t="str">
        <f>VLOOKUP(R14,学校データ!$B$1:$C$55,2,FALSE)</f>
        <v>東濃</v>
      </c>
    </row>
    <row r="15" spans="1:19">
      <c r="A15" s="103" t="s">
        <v>392</v>
      </c>
      <c r="B15" s="55" t="s">
        <v>15</v>
      </c>
      <c r="C15" s="55" t="s">
        <v>296</v>
      </c>
      <c r="D15" s="55" t="str">
        <f>VLOOKUP(C15,学校データ!$B$1:$C$55,2,FALSE)</f>
        <v>中濃</v>
      </c>
      <c r="F15" s="108" t="s">
        <v>393</v>
      </c>
      <c r="G15" s="58" t="s">
        <v>22</v>
      </c>
      <c r="H15" s="58" t="s">
        <v>355</v>
      </c>
      <c r="I15" s="55" t="str">
        <f>VLOOKUP(H15,学校データ!$B$1:$C$55,2,FALSE)</f>
        <v>西濃</v>
      </c>
      <c r="K15" s="158"/>
      <c r="L15" s="158"/>
      <c r="M15" s="158"/>
      <c r="N15" s="160"/>
      <c r="P15" s="58"/>
      <c r="Q15" s="58"/>
      <c r="R15" s="58"/>
      <c r="S15" s="60"/>
    </row>
    <row r="16" spans="1:19">
      <c r="A16" s="104" t="s">
        <v>394</v>
      </c>
      <c r="B16" s="56" t="s">
        <v>15</v>
      </c>
      <c r="C16" s="56" t="s">
        <v>130</v>
      </c>
      <c r="D16" s="56" t="str">
        <f>VLOOKUP(C16,学校データ!$B$1:$C$55,2,FALSE)</f>
        <v>中濃</v>
      </c>
      <c r="F16" s="107" t="s">
        <v>395</v>
      </c>
      <c r="G16" s="57" t="s">
        <v>15</v>
      </c>
      <c r="H16" s="57" t="s">
        <v>355</v>
      </c>
      <c r="I16" s="56" t="str">
        <f>VLOOKUP(H16,学校データ!$B$1:$C$55,2,FALSE)</f>
        <v>西濃</v>
      </c>
      <c r="K16" s="57"/>
      <c r="L16" s="57"/>
      <c r="M16" s="57"/>
      <c r="N16" s="61"/>
      <c r="P16" s="57"/>
      <c r="Q16" s="57"/>
      <c r="R16" s="57"/>
      <c r="S16" s="61"/>
    </row>
    <row r="17" spans="1:19">
      <c r="A17" s="103" t="s">
        <v>396</v>
      </c>
      <c r="B17" s="55" t="s">
        <v>15</v>
      </c>
      <c r="C17" s="55" t="s">
        <v>282</v>
      </c>
      <c r="D17" s="55" t="str">
        <f>VLOOKUP(C17,学校データ!$B$1:$C$55,2,FALSE)</f>
        <v>中濃</v>
      </c>
      <c r="F17" s="108" t="s">
        <v>397</v>
      </c>
      <c r="G17" s="58" t="s">
        <v>15</v>
      </c>
      <c r="H17" s="58" t="s">
        <v>275</v>
      </c>
      <c r="I17" s="55" t="str">
        <f>VLOOKUP(H17,学校データ!$B$1:$C$55,2,FALSE)</f>
        <v>中濃</v>
      </c>
      <c r="K17" s="58"/>
      <c r="L17" s="58"/>
      <c r="M17" s="58"/>
      <c r="N17" s="60"/>
      <c r="P17" s="58"/>
      <c r="Q17" s="58"/>
      <c r="R17" s="58"/>
      <c r="S17" s="60"/>
    </row>
    <row r="18" spans="1:19">
      <c r="A18" s="104" t="s">
        <v>398</v>
      </c>
      <c r="B18" s="56" t="s">
        <v>22</v>
      </c>
      <c r="C18" s="56" t="s">
        <v>282</v>
      </c>
      <c r="D18" s="56" t="str">
        <f>VLOOKUP(C18,学校データ!$B$1:$C$55,2,FALSE)</f>
        <v>中濃</v>
      </c>
      <c r="F18" s="107" t="s">
        <v>399</v>
      </c>
      <c r="G18" s="57" t="s">
        <v>15</v>
      </c>
      <c r="H18" s="57" t="s">
        <v>282</v>
      </c>
      <c r="I18" s="56" t="str">
        <f>VLOOKUP(H18,学校データ!$B$1:$C$55,2,FALSE)</f>
        <v>中濃</v>
      </c>
      <c r="K18" s="57"/>
      <c r="L18" s="57"/>
      <c r="M18" s="57"/>
      <c r="N18" s="61"/>
      <c r="P18" s="57"/>
      <c r="Q18" s="57"/>
      <c r="R18" s="57"/>
      <c r="S18" s="61"/>
    </row>
    <row r="19" spans="1:19">
      <c r="A19" s="103" t="s">
        <v>400</v>
      </c>
      <c r="B19" s="55" t="s">
        <v>15</v>
      </c>
      <c r="C19" s="55" t="s">
        <v>157</v>
      </c>
      <c r="D19" s="55" t="str">
        <f>VLOOKUP(C19,学校データ!$B$1:$C$55,2,FALSE)</f>
        <v>中濃</v>
      </c>
      <c r="F19" s="108" t="s">
        <v>401</v>
      </c>
      <c r="G19" s="58" t="s">
        <v>22</v>
      </c>
      <c r="H19" s="58" t="s">
        <v>289</v>
      </c>
      <c r="I19" s="55" t="str">
        <f>VLOOKUP(H19,学校データ!$B$1:$C$55,2,FALSE)</f>
        <v>中濃</v>
      </c>
      <c r="K19" s="58"/>
      <c r="L19" s="58"/>
      <c r="M19" s="58"/>
      <c r="N19" s="60"/>
      <c r="P19" s="58"/>
      <c r="Q19" s="58"/>
      <c r="R19" s="58"/>
      <c r="S19" s="60"/>
    </row>
    <row r="20" spans="1:19">
      <c r="A20" s="104" t="s">
        <v>402</v>
      </c>
      <c r="B20" s="56" t="s">
        <v>15</v>
      </c>
      <c r="C20" s="56" t="s">
        <v>282</v>
      </c>
      <c r="D20" s="56" t="str">
        <f>VLOOKUP(C20,学校データ!$B$1:$C$55,2,FALSE)</f>
        <v>中濃</v>
      </c>
      <c r="F20" s="107" t="s">
        <v>403</v>
      </c>
      <c r="G20" s="57" t="s">
        <v>15</v>
      </c>
      <c r="H20" s="57" t="s">
        <v>275</v>
      </c>
      <c r="I20" s="56" t="str">
        <f>VLOOKUP(H20,学校データ!$B$1:$C$55,2,FALSE)</f>
        <v>中濃</v>
      </c>
      <c r="K20" s="57"/>
      <c r="L20" s="57"/>
      <c r="M20" s="57"/>
      <c r="N20" s="61"/>
      <c r="P20" s="57"/>
      <c r="Q20" s="57"/>
      <c r="R20" s="57"/>
      <c r="S20" s="61"/>
    </row>
    <row r="21" spans="1:19">
      <c r="A21" s="103" t="s">
        <v>404</v>
      </c>
      <c r="B21" s="55" t="s">
        <v>15</v>
      </c>
      <c r="C21" s="55" t="s">
        <v>289</v>
      </c>
      <c r="D21" s="55" t="str">
        <f>VLOOKUP(C21,学校データ!$B$1:$C$55,2,FALSE)</f>
        <v>中濃</v>
      </c>
      <c r="F21" s="108" t="s">
        <v>405</v>
      </c>
      <c r="G21" s="58" t="s">
        <v>15</v>
      </c>
      <c r="H21" s="58" t="s">
        <v>289</v>
      </c>
      <c r="I21" s="55" t="str">
        <f>VLOOKUP(H21,学校データ!$B$1:$C$55,2,FALSE)</f>
        <v>中濃</v>
      </c>
      <c r="K21" s="62"/>
      <c r="L21" s="62"/>
      <c r="M21" s="62"/>
      <c r="N21" s="63"/>
      <c r="P21" s="62"/>
      <c r="Q21" s="62"/>
      <c r="R21" s="62"/>
      <c r="S21" s="63"/>
    </row>
    <row r="22" spans="1:19">
      <c r="A22" s="104" t="s">
        <v>406</v>
      </c>
      <c r="B22" s="56" t="s">
        <v>34</v>
      </c>
      <c r="C22" s="56" t="s">
        <v>31</v>
      </c>
      <c r="D22" s="56" t="str">
        <f>VLOOKUP(C22,学校データ!$B$1:$C$55,2,FALSE)</f>
        <v>東濃</v>
      </c>
      <c r="F22" s="104" t="s">
        <v>407</v>
      </c>
      <c r="G22" s="56" t="s">
        <v>15</v>
      </c>
      <c r="H22" s="56" t="s">
        <v>282</v>
      </c>
      <c r="I22" s="56" t="str">
        <f>VLOOKUP(H22,学校データ!$B$1:$C$55,2,FALSE)</f>
        <v>中濃</v>
      </c>
    </row>
    <row r="23" spans="1:19">
      <c r="A23" s="103" t="s">
        <v>408</v>
      </c>
      <c r="B23" s="55" t="s">
        <v>22</v>
      </c>
      <c r="C23" s="55" t="s">
        <v>31</v>
      </c>
      <c r="D23" s="55" t="str">
        <f>VLOOKUP(C23,学校データ!$B$1:$C$55,2,FALSE)</f>
        <v>東濃</v>
      </c>
      <c r="F23" s="103" t="s">
        <v>409</v>
      </c>
      <c r="G23" s="55" t="s">
        <v>22</v>
      </c>
      <c r="H23" s="55" t="s">
        <v>282</v>
      </c>
      <c r="I23" s="55" t="str">
        <f>VLOOKUP(H23,学校データ!$B$1:$C$55,2,FALSE)</f>
        <v>中濃</v>
      </c>
    </row>
    <row r="24" spans="1:19">
      <c r="A24" s="104" t="s">
        <v>410</v>
      </c>
      <c r="B24" s="56" t="s">
        <v>22</v>
      </c>
      <c r="C24" s="56" t="s">
        <v>31</v>
      </c>
      <c r="D24" s="56" t="str">
        <f>VLOOKUP(C24,学校データ!$B$1:$C$55,2,FALSE)</f>
        <v>東濃</v>
      </c>
      <c r="F24" s="104" t="s">
        <v>411</v>
      </c>
      <c r="G24" s="56" t="s">
        <v>34</v>
      </c>
      <c r="H24" s="56" t="s">
        <v>316</v>
      </c>
      <c r="I24" s="56" t="str">
        <f>VLOOKUP(H24,学校データ!$B$1:$C$55,2,FALSE)</f>
        <v>東濃</v>
      </c>
    </row>
    <row r="25" spans="1:19">
      <c r="A25" s="103" t="s">
        <v>412</v>
      </c>
      <c r="B25" s="55" t="s">
        <v>22</v>
      </c>
      <c r="C25" s="55" t="s">
        <v>31</v>
      </c>
      <c r="D25" s="55" t="str">
        <f>VLOOKUP(C25,学校データ!$B$1:$C$55,2,FALSE)</f>
        <v>東濃</v>
      </c>
      <c r="F25" s="103" t="s">
        <v>413</v>
      </c>
      <c r="G25" s="55" t="s">
        <v>34</v>
      </c>
      <c r="H25" s="55" t="s">
        <v>323</v>
      </c>
      <c r="I25" s="55" t="str">
        <f>VLOOKUP(H25,学校データ!$B$1:$C$55,2,FALSE)</f>
        <v>東濃</v>
      </c>
    </row>
    <row r="26" spans="1:19">
      <c r="A26" s="104" t="s">
        <v>414</v>
      </c>
      <c r="B26" s="56" t="s">
        <v>34</v>
      </c>
      <c r="C26" s="56" t="s">
        <v>31</v>
      </c>
      <c r="D26" s="56" t="str">
        <f>VLOOKUP(C26,学校データ!$B$1:$C$55,2,FALSE)</f>
        <v>東濃</v>
      </c>
      <c r="F26" s="104" t="s">
        <v>415</v>
      </c>
      <c r="G26" s="56" t="s">
        <v>22</v>
      </c>
      <c r="H26" s="56" t="s">
        <v>316</v>
      </c>
      <c r="I26" s="56" t="str">
        <f>VLOOKUP(H26,学校データ!$B$1:$C$55,2,FALSE)</f>
        <v>東濃</v>
      </c>
    </row>
  </sheetData>
  <phoneticPr fontId="25"/>
  <conditionalFormatting sqref="K3:N3 K12:M14">
    <cfRule type="expression" dxfId="14" priority="1" stopIfTrue="1">
      <formula>ISERROR</formula>
    </cfRule>
  </conditionalFormatting>
  <pageMargins left="0.75" right="0.75" top="1" bottom="1" header="0.51111111111111107" footer="0.51111111111111107"/>
  <pageSetup paperSize="9" scale="79" firstPageNumber="4294963191" orientation="landscape" r:id="rId1"/>
  <headerFooter alignWithMargins="0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E2E5F219226CE4D9A873BAB8126A549" ma:contentTypeVersion="2" ma:contentTypeDescription="新しいドキュメントを作成します。" ma:contentTypeScope="" ma:versionID="b1dd8aec30ba2a53881c85d0af3e256e">
  <xsd:schema xmlns:xsd="http://www.w3.org/2001/XMLSchema" xmlns:xs="http://www.w3.org/2001/XMLSchema" xmlns:p="http://schemas.microsoft.com/office/2006/metadata/properties" xmlns:ns2="35ec735c-2d6d-4bda-becd-61428e5b711f" targetNamespace="http://schemas.microsoft.com/office/2006/metadata/properties" ma:root="true" ma:fieldsID="83a3281bba04915ed478914b319512e2" ns2:_="">
    <xsd:import namespace="35ec735c-2d6d-4bda-becd-61428e5b71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ec735c-2d6d-4bda-becd-61428e5b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4B3A0A-3CDB-4998-8B9E-3EB85A8CE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ec735c-2d6d-4bda-becd-61428e5b7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DC352E-97E9-45F8-B48F-A5BC6F557C03}">
  <ds:schemaRefs>
    <ds:schemaRef ds:uri="http://schemas.microsoft.com/office/2006/documentManagement/types"/>
    <ds:schemaRef ds:uri="http://purl.org/dc/terms/"/>
    <ds:schemaRef ds:uri="35ec735c-2d6d-4bda-becd-61428e5b711f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EE8461E-F996-44C7-B2FA-B045B62719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団体男女</vt:lpstr>
      <vt:lpstr>データ</vt:lpstr>
      <vt:lpstr>団体名簿</vt:lpstr>
      <vt:lpstr>団体名簿 (プログラム用)</vt:lpstr>
      <vt:lpstr>男子Ｓ</vt:lpstr>
      <vt:lpstr>女子Ｓ</vt:lpstr>
      <vt:lpstr>男子Ｄ</vt:lpstr>
      <vt:lpstr>女子Ｄ</vt:lpstr>
      <vt:lpstr>勝ち上がりS</vt:lpstr>
      <vt:lpstr>勝ち上がりD</vt:lpstr>
      <vt:lpstr>学校データ</vt:lpstr>
      <vt:lpstr>データ!Print_Area</vt:lpstr>
      <vt:lpstr>女子Ｄ!Print_Area</vt:lpstr>
      <vt:lpstr>女子Ｓ!Print_Area</vt:lpstr>
      <vt:lpstr>団体男女!Print_Area</vt:lpstr>
      <vt:lpstr>男子Ｄ!Print_Area</vt:lpstr>
      <vt:lpstr>男子Ｓ!Print_Area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片桐</dc:creator>
  <cp:keywords/>
  <dc:description/>
  <cp:lastModifiedBy>高体連テニス部会</cp:lastModifiedBy>
  <cp:revision/>
  <cp:lastPrinted>2023-05-03T10:40:49Z</cp:lastPrinted>
  <dcterms:created xsi:type="dcterms:W3CDTF">2001-03-27T06:56:52Z</dcterms:created>
  <dcterms:modified xsi:type="dcterms:W3CDTF">2023-05-03T11:26:16Z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  <property fmtid="{D5CDD505-2E9C-101B-9397-08002B2CF9AE}" pid="3" name="ContentTypeId">
    <vt:lpwstr>0x010100CE2E5F219226CE4D9A873BAB8126A549</vt:lpwstr>
  </property>
  <property fmtid="{D5CDD505-2E9C-101B-9397-08002B2CF9AE}" pid="4" name="MSIP_Label_624c30c7-6183-4bbf-8f5a-0619846ff2e2_Enabled">
    <vt:lpwstr>true</vt:lpwstr>
  </property>
  <property fmtid="{D5CDD505-2E9C-101B-9397-08002B2CF9AE}" pid="5" name="MSIP_Label_624c30c7-6183-4bbf-8f5a-0619846ff2e2_SetDate">
    <vt:lpwstr>2023-05-01T11:45:39Z</vt:lpwstr>
  </property>
  <property fmtid="{D5CDD505-2E9C-101B-9397-08002B2CF9AE}" pid="6" name="MSIP_Label_624c30c7-6183-4bbf-8f5a-0619846ff2e2_Method">
    <vt:lpwstr>Standard</vt:lpwstr>
  </property>
  <property fmtid="{D5CDD505-2E9C-101B-9397-08002B2CF9AE}" pid="7" name="MSIP_Label_624c30c7-6183-4bbf-8f5a-0619846ff2e2_Name">
    <vt:lpwstr>組織外公開</vt:lpwstr>
  </property>
  <property fmtid="{D5CDD505-2E9C-101B-9397-08002B2CF9AE}" pid="8" name="MSIP_Label_624c30c7-6183-4bbf-8f5a-0619846ff2e2_SiteId">
    <vt:lpwstr>2c12496b-3cf3-4d5b-b8fe-9b6a510058d9</vt:lpwstr>
  </property>
  <property fmtid="{D5CDD505-2E9C-101B-9397-08002B2CF9AE}" pid="9" name="MSIP_Label_624c30c7-6183-4bbf-8f5a-0619846ff2e2_ActionId">
    <vt:lpwstr>be0bae53-1f9b-403c-a817-5075daa2e81e</vt:lpwstr>
  </property>
  <property fmtid="{D5CDD505-2E9C-101B-9397-08002B2CF9AE}" pid="10" name="MSIP_Label_624c30c7-6183-4bbf-8f5a-0619846ff2e2_ContentBits">
    <vt:lpwstr>0</vt:lpwstr>
  </property>
</Properties>
</file>