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kiv\Documents\mysite2\taikai\R5\sinjin_info\"/>
    </mc:Choice>
  </mc:AlternateContent>
  <xr:revisionPtr revIDLastSave="0" documentId="13_ncr:1_{8B1D9C4E-CBD9-4C12-9DDF-BDA8CE958DF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団体男女" sheetId="13" r:id="rId1"/>
    <sheet name="団体名簿" sheetId="16" r:id="rId2"/>
    <sheet name="男子Ｓ" sheetId="4" r:id="rId3"/>
    <sheet name="女子Ｓ" sheetId="5" r:id="rId4"/>
    <sheet name="男子Ｄ" sheetId="6" r:id="rId5"/>
    <sheet name="女子Ｄ" sheetId="7" r:id="rId6"/>
    <sheet name="団体名簿データ" sheetId="24" r:id="rId7"/>
    <sheet name="データ" sheetId="3" r:id="rId8"/>
    <sheet name="勝ち上がりS" sheetId="21" r:id="rId9"/>
    <sheet name="勝ち上がりD" sheetId="22" r:id="rId10"/>
  </sheets>
  <externalReferences>
    <externalReference r:id="rId11"/>
  </externalReferences>
  <definedNames>
    <definedName name="_xlnm._FilterDatabase" localSheetId="7" hidden="1">データ!#REF!</definedName>
    <definedName name="_xlnm._FilterDatabase" localSheetId="1" hidden="1">団体名簿!$B$24:$M$39</definedName>
    <definedName name="_xlnm._FilterDatabase" localSheetId="6" hidden="1">団体名簿データ!$B$2:$M$19</definedName>
    <definedName name="_xlnm.Print_Area" localSheetId="5">女子Ｄ!$A$1:$R$34</definedName>
    <definedName name="_xlnm.Print_Area" localSheetId="3">女子Ｓ!$A$1:$R$56</definedName>
    <definedName name="_xlnm.Print_Area" localSheetId="0">団体男女!$B$1:$O$57</definedName>
    <definedName name="_xlnm.Print_Area" localSheetId="1">団体名簿!$B$1:$M$39</definedName>
    <definedName name="_xlnm.Print_Area" localSheetId="4">男子Ｄ!$A$1:$R$34</definedName>
    <definedName name="_xlnm.Print_Area" localSheetId="2">男子Ｓ!$A$1:$R$56</definedName>
    <definedName name="_xlnm.Print_Area" hidden="1">#REF!</definedName>
    <definedName name="会場" localSheetId="6">#REF!</definedName>
    <definedName name="会場">#REF!</definedName>
    <definedName name="学校名" localSheetId="6">#REF!</definedName>
    <definedName name="学校名">#REF!</definedName>
    <definedName name="選手名" localSheetId="6">#REF!</definedName>
    <definedName name="選手名">#REF!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M39" i="16" l="1"/>
  <c r="L39" i="16"/>
  <c r="K39" i="16"/>
  <c r="J39" i="16"/>
  <c r="I39" i="16"/>
  <c r="H39" i="16"/>
  <c r="G39" i="16"/>
  <c r="F39" i="16"/>
  <c r="E39" i="16"/>
  <c r="D39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D28" i="16"/>
  <c r="E28" i="16"/>
  <c r="F28" i="16"/>
  <c r="G28" i="16"/>
  <c r="H28" i="16"/>
  <c r="I28" i="16"/>
  <c r="J28" i="16"/>
  <c r="K28" i="16"/>
  <c r="L28" i="16"/>
  <c r="M28" i="16"/>
  <c r="D29" i="16"/>
  <c r="E29" i="16"/>
  <c r="F29" i="16"/>
  <c r="G29" i="16"/>
  <c r="H29" i="16"/>
  <c r="I29" i="16"/>
  <c r="J29" i="16"/>
  <c r="K29" i="16"/>
  <c r="L29" i="16"/>
  <c r="M29" i="16"/>
  <c r="D30" i="16"/>
  <c r="E30" i="16"/>
  <c r="F30" i="16"/>
  <c r="G30" i="16"/>
  <c r="H30" i="16"/>
  <c r="I30" i="16"/>
  <c r="J30" i="16"/>
  <c r="K30" i="16"/>
  <c r="L30" i="16"/>
  <c r="M30" i="16"/>
  <c r="D31" i="16"/>
  <c r="E31" i="16"/>
  <c r="F31" i="16"/>
  <c r="G31" i="16"/>
  <c r="H31" i="16"/>
  <c r="I31" i="16"/>
  <c r="J31" i="16"/>
  <c r="K31" i="16"/>
  <c r="L31" i="16"/>
  <c r="M31" i="16"/>
  <c r="D32" i="16"/>
  <c r="E32" i="16"/>
  <c r="F32" i="16"/>
  <c r="G32" i="16"/>
  <c r="H32" i="16"/>
  <c r="I32" i="16"/>
  <c r="J32" i="16"/>
  <c r="K32" i="16"/>
  <c r="L32" i="16"/>
  <c r="M32" i="16"/>
  <c r="D33" i="16"/>
  <c r="E33" i="16"/>
  <c r="F33" i="16"/>
  <c r="G33" i="16"/>
  <c r="H33" i="16"/>
  <c r="I33" i="16"/>
  <c r="J33" i="16"/>
  <c r="K33" i="16"/>
  <c r="L33" i="16"/>
  <c r="M33" i="16"/>
  <c r="D34" i="16"/>
  <c r="E34" i="16"/>
  <c r="F34" i="16"/>
  <c r="G34" i="16"/>
  <c r="H34" i="16"/>
  <c r="I34" i="16"/>
  <c r="J34" i="16"/>
  <c r="K34" i="16"/>
  <c r="L34" i="16"/>
  <c r="M34" i="16"/>
  <c r="D35" i="16"/>
  <c r="E35" i="16"/>
  <c r="F35" i="16"/>
  <c r="G35" i="16"/>
  <c r="H35" i="16"/>
  <c r="I35" i="16"/>
  <c r="J35" i="16"/>
  <c r="K35" i="16"/>
  <c r="L35" i="16"/>
  <c r="M35" i="16"/>
  <c r="D36" i="16"/>
  <c r="E36" i="16"/>
  <c r="F36" i="16"/>
  <c r="G36" i="16"/>
  <c r="H36" i="16"/>
  <c r="I36" i="16"/>
  <c r="J36" i="16"/>
  <c r="K36" i="16"/>
  <c r="L36" i="16"/>
  <c r="M36" i="16"/>
  <c r="D37" i="16"/>
  <c r="E37" i="16"/>
  <c r="F37" i="16"/>
  <c r="G37" i="16"/>
  <c r="H37" i="16"/>
  <c r="I37" i="16"/>
  <c r="J37" i="16"/>
  <c r="K37" i="16"/>
  <c r="L37" i="16"/>
  <c r="M37" i="16"/>
  <c r="D38" i="16"/>
  <c r="E38" i="16"/>
  <c r="F38" i="16"/>
  <c r="G38" i="16"/>
  <c r="H38" i="16"/>
  <c r="I38" i="16"/>
  <c r="J38" i="16"/>
  <c r="K38" i="16"/>
  <c r="L38" i="16"/>
  <c r="M38" i="16"/>
  <c r="M25" i="16"/>
  <c r="L25" i="16"/>
  <c r="K25" i="16"/>
  <c r="J25" i="16"/>
  <c r="I25" i="16"/>
  <c r="H25" i="16"/>
  <c r="G25" i="16"/>
  <c r="F25" i="16"/>
  <c r="E25" i="16"/>
  <c r="D25" i="16"/>
  <c r="E24" i="16"/>
  <c r="D24" i="16"/>
  <c r="M24" i="16"/>
  <c r="L24" i="16"/>
  <c r="K24" i="16"/>
  <c r="J24" i="16"/>
  <c r="I24" i="16"/>
  <c r="H24" i="16"/>
  <c r="G24" i="16"/>
  <c r="F24" i="16"/>
  <c r="M19" i="16"/>
  <c r="L19" i="16"/>
  <c r="K19" i="16"/>
  <c r="J19" i="16"/>
  <c r="I19" i="16"/>
  <c r="H19" i="16"/>
  <c r="G19" i="16"/>
  <c r="F19" i="16"/>
  <c r="E19" i="16"/>
  <c r="D19" i="16"/>
  <c r="D6" i="16"/>
  <c r="E6" i="16"/>
  <c r="F6" i="16"/>
  <c r="G6" i="16"/>
  <c r="H6" i="16"/>
  <c r="I6" i="16"/>
  <c r="J6" i="16"/>
  <c r="K6" i="16"/>
  <c r="L6" i="16"/>
  <c r="M6" i="16"/>
  <c r="D7" i="16"/>
  <c r="E7" i="16"/>
  <c r="F7" i="16"/>
  <c r="G7" i="16"/>
  <c r="H7" i="16"/>
  <c r="I7" i="16"/>
  <c r="J7" i="16"/>
  <c r="K7" i="16"/>
  <c r="L7" i="16"/>
  <c r="M7" i="16"/>
  <c r="D8" i="16"/>
  <c r="E8" i="16"/>
  <c r="F8" i="16"/>
  <c r="G8" i="16"/>
  <c r="H8" i="16"/>
  <c r="I8" i="16"/>
  <c r="J8" i="16"/>
  <c r="K8" i="16"/>
  <c r="L8" i="16"/>
  <c r="M8" i="16"/>
  <c r="D9" i="16"/>
  <c r="E9" i="16"/>
  <c r="F9" i="16"/>
  <c r="G9" i="16"/>
  <c r="H9" i="16"/>
  <c r="I9" i="16"/>
  <c r="J9" i="16"/>
  <c r="K9" i="16"/>
  <c r="L9" i="16"/>
  <c r="M9" i="16"/>
  <c r="D10" i="16"/>
  <c r="E10" i="16"/>
  <c r="F10" i="16"/>
  <c r="G10" i="16"/>
  <c r="H10" i="16"/>
  <c r="I10" i="16"/>
  <c r="J10" i="16"/>
  <c r="K10" i="16"/>
  <c r="L10" i="16"/>
  <c r="M10" i="16"/>
  <c r="D11" i="16"/>
  <c r="E11" i="16"/>
  <c r="F11" i="16"/>
  <c r="G11" i="16"/>
  <c r="H11" i="16"/>
  <c r="I11" i="16"/>
  <c r="J11" i="16"/>
  <c r="K11" i="16"/>
  <c r="L11" i="16"/>
  <c r="M11" i="16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5" i="16"/>
  <c r="M5" i="16"/>
  <c r="L5" i="16"/>
  <c r="K5" i="16"/>
  <c r="J5" i="16"/>
  <c r="I5" i="16"/>
  <c r="H5" i="16"/>
  <c r="G5" i="16"/>
  <c r="F5" i="16"/>
  <c r="E5" i="16"/>
  <c r="M4" i="16"/>
  <c r="L4" i="16"/>
  <c r="K4" i="16"/>
  <c r="J4" i="16"/>
  <c r="I4" i="16"/>
  <c r="H4" i="16"/>
  <c r="G4" i="16"/>
  <c r="F4" i="16"/>
  <c r="E4" i="16"/>
  <c r="D4" i="16"/>
  <c r="H64" i="3"/>
  <c r="Q17" i="3" s="1"/>
  <c r="L37" i="3"/>
  <c r="M37" i="3"/>
  <c r="N37" i="3"/>
  <c r="L38" i="3"/>
  <c r="M38" i="3"/>
  <c r="N38" i="3"/>
  <c r="L39" i="3"/>
  <c r="M39" i="3"/>
  <c r="N39" i="3"/>
  <c r="L40" i="3"/>
  <c r="M40" i="3"/>
  <c r="N40" i="3"/>
  <c r="L41" i="3"/>
  <c r="M41" i="3"/>
  <c r="N41" i="3"/>
  <c r="L42" i="3"/>
  <c r="M42" i="3"/>
  <c r="N42" i="3"/>
  <c r="L43" i="3"/>
  <c r="M43" i="3"/>
  <c r="N43" i="3"/>
  <c r="L44" i="3"/>
  <c r="M44" i="3"/>
  <c r="N44" i="3"/>
  <c r="L45" i="3"/>
  <c r="M45" i="3"/>
  <c r="N45" i="3"/>
  <c r="L46" i="3"/>
  <c r="M46" i="3"/>
  <c r="N46" i="3"/>
  <c r="L47" i="3"/>
  <c r="M47" i="3"/>
  <c r="N47" i="3"/>
  <c r="L48" i="3"/>
  <c r="M48" i="3"/>
  <c r="N48" i="3"/>
  <c r="L49" i="3"/>
  <c r="M49" i="3"/>
  <c r="N49" i="3"/>
  <c r="L50" i="3"/>
  <c r="M50" i="3"/>
  <c r="N50" i="3"/>
  <c r="L51" i="3"/>
  <c r="M51" i="3"/>
  <c r="N51" i="3"/>
  <c r="L52" i="3"/>
  <c r="M52" i="3"/>
  <c r="N52" i="3"/>
  <c r="L53" i="3"/>
  <c r="M53" i="3"/>
  <c r="N53" i="3"/>
  <c r="L54" i="3"/>
  <c r="M54" i="3"/>
  <c r="N54" i="3"/>
  <c r="L55" i="3"/>
  <c r="M55" i="3"/>
  <c r="N55" i="3"/>
  <c r="L56" i="3"/>
  <c r="M56" i="3"/>
  <c r="N56" i="3"/>
  <c r="L57" i="3"/>
  <c r="M57" i="3"/>
  <c r="N57" i="3"/>
  <c r="L58" i="3"/>
  <c r="M58" i="3"/>
  <c r="Y14" i="3" s="1"/>
  <c r="N58" i="3"/>
  <c r="L59" i="3"/>
  <c r="M59" i="3"/>
  <c r="AA14" i="3" s="1"/>
  <c r="N59" i="3"/>
  <c r="L60" i="3"/>
  <c r="M60" i="3"/>
  <c r="Y15" i="3" s="1"/>
  <c r="N60" i="3"/>
  <c r="L61" i="3"/>
  <c r="M61" i="3"/>
  <c r="N61" i="3"/>
  <c r="L62" i="3"/>
  <c r="M62" i="3"/>
  <c r="N62" i="3"/>
  <c r="L63" i="3"/>
  <c r="M63" i="3"/>
  <c r="N63" i="3"/>
  <c r="L64" i="3"/>
  <c r="M64" i="3"/>
  <c r="N64" i="3"/>
  <c r="L65" i="3"/>
  <c r="M65" i="3"/>
  <c r="N65" i="3"/>
  <c r="L66" i="3"/>
  <c r="M66" i="3"/>
  <c r="N66" i="3"/>
  <c r="L67" i="3"/>
  <c r="M67" i="3"/>
  <c r="N67" i="3"/>
  <c r="L68" i="3"/>
  <c r="M68" i="3"/>
  <c r="N68" i="3"/>
  <c r="L69" i="3"/>
  <c r="M69" i="3"/>
  <c r="N69" i="3"/>
  <c r="L70" i="3"/>
  <c r="M70" i="3"/>
  <c r="N70" i="3"/>
  <c r="L71" i="3"/>
  <c r="M71" i="3"/>
  <c r="N71" i="3"/>
  <c r="L72" i="3"/>
  <c r="M72" i="3"/>
  <c r="N72" i="3"/>
  <c r="L73" i="3"/>
  <c r="M73" i="3"/>
  <c r="N73" i="3"/>
  <c r="L74" i="3"/>
  <c r="M74" i="3"/>
  <c r="N74" i="3"/>
  <c r="L75" i="3"/>
  <c r="M75" i="3"/>
  <c r="N75" i="3"/>
  <c r="M36" i="3"/>
  <c r="N36" i="3"/>
  <c r="L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36" i="3"/>
  <c r="J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5" i="3"/>
  <c r="H66" i="3"/>
  <c r="H67" i="3"/>
  <c r="H68" i="3"/>
  <c r="H69" i="3"/>
  <c r="H70" i="3"/>
  <c r="H71" i="3"/>
  <c r="H72" i="3"/>
  <c r="H73" i="3"/>
  <c r="H74" i="3"/>
  <c r="H75" i="3"/>
  <c r="H36" i="3"/>
  <c r="Q3" i="3" s="1"/>
  <c r="H3" i="3"/>
  <c r="Q4" i="3"/>
  <c r="L4" i="3"/>
  <c r="M4" i="3"/>
  <c r="N4" i="3"/>
  <c r="L5" i="3"/>
  <c r="M5" i="3"/>
  <c r="N5" i="3"/>
  <c r="L6" i="3"/>
  <c r="M6" i="3"/>
  <c r="N6" i="3"/>
  <c r="L7" i="3"/>
  <c r="M7" i="3"/>
  <c r="N7" i="3"/>
  <c r="L8" i="3"/>
  <c r="M8" i="3"/>
  <c r="N8" i="3"/>
  <c r="L9" i="3"/>
  <c r="M9" i="3"/>
  <c r="N9" i="3"/>
  <c r="L10" i="3"/>
  <c r="M10" i="3"/>
  <c r="N10" i="3"/>
  <c r="L11" i="3"/>
  <c r="M11" i="3"/>
  <c r="N11" i="3"/>
  <c r="L12" i="3"/>
  <c r="M12" i="3"/>
  <c r="N12" i="3"/>
  <c r="L13" i="3"/>
  <c r="M13" i="3"/>
  <c r="N13" i="3"/>
  <c r="L14" i="3"/>
  <c r="M14" i="3"/>
  <c r="N14" i="3"/>
  <c r="L15" i="3"/>
  <c r="M15" i="3"/>
  <c r="N15" i="3"/>
  <c r="L16" i="3"/>
  <c r="M16" i="3"/>
  <c r="N16" i="3"/>
  <c r="L17" i="3"/>
  <c r="M17" i="3"/>
  <c r="N17" i="3"/>
  <c r="L18" i="3"/>
  <c r="M18" i="3"/>
  <c r="N18" i="3"/>
  <c r="L19" i="3"/>
  <c r="M19" i="3"/>
  <c r="N19" i="3"/>
  <c r="L20" i="3"/>
  <c r="M20" i="3"/>
  <c r="N20" i="3"/>
  <c r="L21" i="3"/>
  <c r="M21" i="3"/>
  <c r="N21" i="3"/>
  <c r="L22" i="3"/>
  <c r="M22" i="3"/>
  <c r="N22" i="3"/>
  <c r="L23" i="3"/>
  <c r="M23" i="3"/>
  <c r="N23" i="3"/>
  <c r="L24" i="3"/>
  <c r="M24" i="3"/>
  <c r="N24" i="3"/>
  <c r="L25" i="3"/>
  <c r="M25" i="3"/>
  <c r="N25" i="3"/>
  <c r="L26" i="3"/>
  <c r="M26" i="3"/>
  <c r="N26" i="3"/>
  <c r="M3" i="3"/>
  <c r="N3" i="3"/>
  <c r="L3" i="3"/>
  <c r="H4" i="3"/>
  <c r="I4" i="3"/>
  <c r="J4" i="3"/>
  <c r="H5" i="3"/>
  <c r="I5" i="3"/>
  <c r="J5" i="3"/>
  <c r="H6" i="3"/>
  <c r="I6" i="3"/>
  <c r="J6" i="3"/>
  <c r="H7" i="3"/>
  <c r="I7" i="3"/>
  <c r="J7" i="3"/>
  <c r="H8" i="3"/>
  <c r="I8" i="3"/>
  <c r="J8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H26" i="3"/>
  <c r="I26" i="3"/>
  <c r="J26" i="3"/>
  <c r="I3" i="3"/>
  <c r="J3" i="3"/>
  <c r="Q19" i="5" l="1"/>
  <c r="O19" i="5"/>
  <c r="B21" i="5"/>
  <c r="B1" i="4"/>
  <c r="B1" i="7" s="1"/>
  <c r="B13" i="4"/>
  <c r="B11" i="4"/>
  <c r="Q27" i="4"/>
  <c r="D27" i="5"/>
  <c r="S3" i="3"/>
  <c r="S4" i="3"/>
  <c r="B12" i="6" s="1"/>
  <c r="D12" i="6" s="1"/>
  <c r="Q5" i="3"/>
  <c r="S5" i="3"/>
  <c r="Q6" i="3"/>
  <c r="O11" i="6" s="1"/>
  <c r="S6" i="3"/>
  <c r="AB13" i="3"/>
  <c r="X13" i="3"/>
  <c r="Y13" i="3"/>
  <c r="Z13" i="3"/>
  <c r="AA13" i="3"/>
  <c r="AA12" i="3"/>
  <c r="Z12" i="3"/>
  <c r="AB12" i="3"/>
  <c r="Y12" i="3"/>
  <c r="X12" i="3"/>
  <c r="O15" i="7" s="1"/>
  <c r="AA11" i="3"/>
  <c r="P12" i="7" s="1"/>
  <c r="Z11" i="3"/>
  <c r="AB11" i="3"/>
  <c r="Y11" i="3"/>
  <c r="X11" i="3"/>
  <c r="AA10" i="3"/>
  <c r="Z10" i="3"/>
  <c r="AB10" i="3"/>
  <c r="Y10" i="3"/>
  <c r="X10" i="3"/>
  <c r="D34" i="13"/>
  <c r="N20" i="13"/>
  <c r="D6" i="13"/>
  <c r="C16" i="13"/>
  <c r="N48" i="13"/>
  <c r="Q33" i="4"/>
  <c r="C18" i="13"/>
  <c r="M8" i="13"/>
  <c r="C10" i="13"/>
  <c r="C14" i="13"/>
  <c r="M12" i="13"/>
  <c r="C12" i="13"/>
  <c r="M14" i="13"/>
  <c r="M6" i="13"/>
  <c r="C20" i="13"/>
  <c r="M16" i="13"/>
  <c r="C8" i="13"/>
  <c r="C6" i="13"/>
  <c r="M20" i="13"/>
  <c r="C34" i="13"/>
  <c r="M36" i="13"/>
  <c r="D13" i="4"/>
  <c r="O13" i="5"/>
  <c r="P13" i="5"/>
  <c r="Q13" i="5"/>
  <c r="C38" i="13"/>
  <c r="C11" i="4"/>
  <c r="O27" i="5"/>
  <c r="P27" i="5"/>
  <c r="Q27" i="5"/>
  <c r="M46" i="13"/>
  <c r="P15" i="4"/>
  <c r="Q15" i="4"/>
  <c r="B11" i="5"/>
  <c r="C11" i="5"/>
  <c r="D11" i="5"/>
  <c r="M38" i="13"/>
  <c r="O9" i="4"/>
  <c r="Q9" i="4"/>
  <c r="O29" i="5"/>
  <c r="P29" i="5"/>
  <c r="Q29" i="5"/>
  <c r="C42" i="13"/>
  <c r="B33" i="4"/>
  <c r="C33" i="4"/>
  <c r="B23" i="5"/>
  <c r="C23" i="5"/>
  <c r="D23" i="5"/>
  <c r="M42" i="13"/>
  <c r="B7" i="4"/>
  <c r="C7" i="4"/>
  <c r="D7" i="4"/>
  <c r="C33" i="5"/>
  <c r="D33" i="5"/>
  <c r="C44" i="13"/>
  <c r="B29" i="4"/>
  <c r="C29" i="4"/>
  <c r="D29" i="4"/>
  <c r="O31" i="5"/>
  <c r="Q31" i="5"/>
  <c r="M34" i="13"/>
  <c r="B15" i="4"/>
  <c r="C15" i="4"/>
  <c r="D15" i="4"/>
  <c r="B31" i="5"/>
  <c r="C31" i="5"/>
  <c r="D31" i="5"/>
  <c r="M48" i="13"/>
  <c r="B23" i="4"/>
  <c r="C23" i="4"/>
  <c r="D23" i="4"/>
  <c r="O11" i="5"/>
  <c r="P11" i="5"/>
  <c r="Q11" i="5"/>
  <c r="M40" i="13"/>
  <c r="O25" i="4"/>
  <c r="P25" i="4"/>
  <c r="Q25" i="4"/>
  <c r="B13" i="5"/>
  <c r="C13" i="5"/>
  <c r="D13" i="5"/>
  <c r="C36" i="13"/>
  <c r="O17" i="4"/>
  <c r="P17" i="4"/>
  <c r="Q17" i="4"/>
  <c r="B25" i="5"/>
  <c r="C25" i="5"/>
  <c r="D25" i="5"/>
  <c r="C48" i="13"/>
  <c r="B9" i="4"/>
  <c r="C9" i="4"/>
  <c r="D9" i="4"/>
  <c r="O9" i="5"/>
  <c r="P9" i="5"/>
  <c r="Q9" i="5"/>
  <c r="C46" i="13"/>
  <c r="B25" i="4"/>
  <c r="C25" i="4"/>
  <c r="D25" i="4"/>
  <c r="B17" i="5"/>
  <c r="C17" i="5"/>
  <c r="D17" i="5"/>
  <c r="M10" i="13"/>
  <c r="M44" i="13"/>
  <c r="O33" i="4"/>
  <c r="P33" i="4"/>
  <c r="P33" i="5"/>
  <c r="Q33" i="5"/>
  <c r="M18" i="13"/>
  <c r="B17" i="4"/>
  <c r="C17" i="4"/>
  <c r="D17" i="4"/>
  <c r="B29" i="5"/>
  <c r="C29" i="5"/>
  <c r="D29" i="5"/>
  <c r="O29" i="4"/>
  <c r="P29" i="4"/>
  <c r="B7" i="5"/>
  <c r="C7" i="5"/>
  <c r="D7" i="5"/>
  <c r="B31" i="4"/>
  <c r="C31" i="4"/>
  <c r="D31" i="4"/>
  <c r="B9" i="5"/>
  <c r="C9" i="5"/>
  <c r="D9" i="5"/>
  <c r="B27" i="4"/>
  <c r="C27" i="4"/>
  <c r="D27" i="4"/>
  <c r="O15" i="5"/>
  <c r="P15" i="5"/>
  <c r="Q15" i="5"/>
  <c r="O13" i="4"/>
  <c r="P13" i="4"/>
  <c r="P9" i="4"/>
  <c r="Q13" i="4"/>
  <c r="O17" i="5"/>
  <c r="P17" i="5"/>
  <c r="Q17" i="5"/>
  <c r="O23" i="4"/>
  <c r="P23" i="4"/>
  <c r="Q23" i="4"/>
  <c r="O25" i="5"/>
  <c r="P25" i="5"/>
  <c r="Q25" i="5"/>
  <c r="O11" i="4"/>
  <c r="P11" i="4"/>
  <c r="Q11" i="4"/>
  <c r="O23" i="5"/>
  <c r="P23" i="5"/>
  <c r="Q23" i="5"/>
  <c r="O7" i="4"/>
  <c r="Q7" i="4"/>
  <c r="B15" i="5"/>
  <c r="C15" i="5"/>
  <c r="D15" i="5"/>
  <c r="P31" i="4"/>
  <c r="Q31" i="4"/>
  <c r="O7" i="5"/>
  <c r="O33" i="5"/>
  <c r="P7" i="5"/>
  <c r="Q7" i="5"/>
  <c r="R3" i="3"/>
  <c r="U3" i="3"/>
  <c r="X3" i="3"/>
  <c r="Y3" i="3"/>
  <c r="AB3" i="3"/>
  <c r="T3" i="3"/>
  <c r="Z3" i="3"/>
  <c r="B16" i="7" s="1"/>
  <c r="D16" i="7" s="1"/>
  <c r="AA3" i="3"/>
  <c r="B11" i="6"/>
  <c r="R4" i="3"/>
  <c r="U4" i="3"/>
  <c r="D11" i="6" s="1"/>
  <c r="X4" i="3"/>
  <c r="Y4" i="3"/>
  <c r="AB4" i="3"/>
  <c r="T4" i="3"/>
  <c r="Z4" i="3"/>
  <c r="AA4" i="3"/>
  <c r="R5" i="3"/>
  <c r="U5" i="3"/>
  <c r="D19" i="6" s="1"/>
  <c r="X5" i="3"/>
  <c r="Y5" i="3"/>
  <c r="AB5" i="3"/>
  <c r="T5" i="3"/>
  <c r="Z5" i="3"/>
  <c r="B26" i="7" s="1"/>
  <c r="D26" i="7" s="1"/>
  <c r="AA5" i="3"/>
  <c r="R6" i="3"/>
  <c r="U6" i="3"/>
  <c r="X6" i="3"/>
  <c r="B21" i="7" s="1"/>
  <c r="Y6" i="3"/>
  <c r="C21" i="7" s="1"/>
  <c r="AB6" i="3"/>
  <c r="D21" i="7" s="1"/>
  <c r="T6" i="3"/>
  <c r="Z6" i="3"/>
  <c r="AA6" i="3"/>
  <c r="Q7" i="3"/>
  <c r="R7" i="3"/>
  <c r="C9" i="6" s="1"/>
  <c r="U7" i="3"/>
  <c r="X7" i="3"/>
  <c r="Y7" i="3"/>
  <c r="AB7" i="3"/>
  <c r="S7" i="3"/>
  <c r="T7" i="3"/>
  <c r="Z7" i="3"/>
  <c r="AA7" i="3"/>
  <c r="Q8" i="3"/>
  <c r="O25" i="6" s="1"/>
  <c r="R8" i="3"/>
  <c r="U8" i="3"/>
  <c r="Q25" i="6" s="1"/>
  <c r="X8" i="3"/>
  <c r="B11" i="7" s="1"/>
  <c r="Y8" i="3"/>
  <c r="C11" i="7" s="1"/>
  <c r="AB8" i="3"/>
  <c r="D11" i="7" s="1"/>
  <c r="S8" i="3"/>
  <c r="O26" i="6" s="1"/>
  <c r="Q26" i="6" s="1"/>
  <c r="T8" i="3"/>
  <c r="P26" i="6" s="1"/>
  <c r="Z8" i="3"/>
  <c r="B12" i="7" s="1"/>
  <c r="D12" i="7" s="1"/>
  <c r="AA8" i="3"/>
  <c r="C12" i="7" s="1"/>
  <c r="Q9" i="3"/>
  <c r="O19" i="6" s="1"/>
  <c r="R9" i="3"/>
  <c r="U9" i="3"/>
  <c r="X9" i="3"/>
  <c r="Y9" i="3"/>
  <c r="AB9" i="3"/>
  <c r="S9" i="3"/>
  <c r="T9" i="3"/>
  <c r="Z9" i="3"/>
  <c r="B8" i="7" s="1"/>
  <c r="D8" i="7" s="1"/>
  <c r="AA9" i="3"/>
  <c r="Q10" i="3"/>
  <c r="R10" i="3"/>
  <c r="U10" i="3"/>
  <c r="Q13" i="6" s="1"/>
  <c r="S10" i="3"/>
  <c r="T10" i="3"/>
  <c r="Q11" i="3"/>
  <c r="R11" i="3"/>
  <c r="U11" i="3"/>
  <c r="S11" i="3"/>
  <c r="T11" i="3"/>
  <c r="Q12" i="3"/>
  <c r="O15" i="6" s="1"/>
  <c r="R12" i="3"/>
  <c r="P15" i="6" s="1"/>
  <c r="U12" i="3"/>
  <c r="S12" i="3"/>
  <c r="O16" i="6" s="1"/>
  <c r="Q16" i="6" s="1"/>
  <c r="T12" i="3"/>
  <c r="P16" i="6" s="1"/>
  <c r="Q13" i="3"/>
  <c r="R13" i="3"/>
  <c r="U13" i="3"/>
  <c r="S13" i="3"/>
  <c r="T13" i="3"/>
  <c r="Q14" i="3"/>
  <c r="R14" i="3"/>
  <c r="U14" i="3"/>
  <c r="D13" i="6" s="1"/>
  <c r="X14" i="3"/>
  <c r="B17" i="7" s="1"/>
  <c r="P17" i="7"/>
  <c r="AB14" i="3"/>
  <c r="S14" i="3"/>
  <c r="B14" i="6" s="1"/>
  <c r="D14" i="6" s="1"/>
  <c r="T14" i="3"/>
  <c r="C14" i="6" s="1"/>
  <c r="Z14" i="3"/>
  <c r="Q15" i="3"/>
  <c r="B21" i="6" s="1"/>
  <c r="R15" i="3"/>
  <c r="U15" i="3"/>
  <c r="X15" i="3"/>
  <c r="AB15" i="3"/>
  <c r="S15" i="3"/>
  <c r="B22" i="6" s="1"/>
  <c r="D22" i="6" s="1"/>
  <c r="T15" i="3"/>
  <c r="Z15" i="3"/>
  <c r="AA15" i="3"/>
  <c r="P18" i="7" s="1"/>
  <c r="Q16" i="3"/>
  <c r="O9" i="6" s="1"/>
  <c r="R16" i="3"/>
  <c r="U16" i="3"/>
  <c r="X16" i="3"/>
  <c r="Y16" i="3"/>
  <c r="AB16" i="3"/>
  <c r="Q23" i="7" s="1"/>
  <c r="S16" i="3"/>
  <c r="O10" i="6" s="1"/>
  <c r="Q10" i="6" s="1"/>
  <c r="T16" i="3"/>
  <c r="P10" i="6" s="1"/>
  <c r="Z16" i="3"/>
  <c r="AA16" i="3"/>
  <c r="P24" i="7" s="1"/>
  <c r="B7" i="6"/>
  <c r="R17" i="3"/>
  <c r="C7" i="6" s="1"/>
  <c r="U17" i="3"/>
  <c r="X17" i="3"/>
  <c r="Y17" i="3"/>
  <c r="AB17" i="3"/>
  <c r="D9" i="7" s="1"/>
  <c r="S17" i="3"/>
  <c r="B8" i="6" s="1"/>
  <c r="D8" i="6" s="1"/>
  <c r="T17" i="3"/>
  <c r="Z17" i="3"/>
  <c r="AA17" i="3"/>
  <c r="Q18" i="3"/>
  <c r="B17" i="6" s="1"/>
  <c r="R18" i="3"/>
  <c r="U18" i="3"/>
  <c r="D17" i="6" s="1"/>
  <c r="X18" i="3"/>
  <c r="B13" i="7" s="1"/>
  <c r="Y18" i="3"/>
  <c r="AB18" i="3"/>
  <c r="S18" i="3"/>
  <c r="B18" i="6" s="1"/>
  <c r="D18" i="6" s="1"/>
  <c r="T18" i="3"/>
  <c r="C18" i="6" s="1"/>
  <c r="Z18" i="3"/>
  <c r="AA18" i="3"/>
  <c r="C14" i="7" s="1"/>
  <c r="Q19" i="3"/>
  <c r="R19" i="3"/>
  <c r="U19" i="3"/>
  <c r="X19" i="3"/>
  <c r="Y19" i="3"/>
  <c r="AB19" i="3"/>
  <c r="S19" i="3"/>
  <c r="B16" i="6" s="1"/>
  <c r="D16" i="6" s="1"/>
  <c r="T19" i="3"/>
  <c r="Z19" i="3"/>
  <c r="B20" i="7" s="1"/>
  <c r="D20" i="7" s="1"/>
  <c r="AA19" i="3"/>
  <c r="Q20" i="3"/>
  <c r="O7" i="6" s="1"/>
  <c r="R20" i="3"/>
  <c r="P7" i="6" s="1"/>
  <c r="U20" i="3"/>
  <c r="Q7" i="6" s="1"/>
  <c r="X20" i="3"/>
  <c r="Y20" i="3"/>
  <c r="AB20" i="3"/>
  <c r="Q21" i="7" s="1"/>
  <c r="S20" i="3"/>
  <c r="O8" i="6" s="1"/>
  <c r="Q8" i="6" s="1"/>
  <c r="T20" i="3"/>
  <c r="P8" i="6" s="1"/>
  <c r="Z20" i="3"/>
  <c r="AA20" i="3"/>
  <c r="C18" i="7" s="1"/>
  <c r="Q21" i="3"/>
  <c r="R21" i="3"/>
  <c r="U21" i="3"/>
  <c r="X21" i="3"/>
  <c r="O9" i="7" s="1"/>
  <c r="Y21" i="3"/>
  <c r="P9" i="7" s="1"/>
  <c r="AB21" i="3"/>
  <c r="Q9" i="7" s="1"/>
  <c r="S21" i="3"/>
  <c r="T21" i="3"/>
  <c r="Z21" i="3"/>
  <c r="O10" i="7" s="1"/>
  <c r="Q10" i="7" s="1"/>
  <c r="AA21" i="3"/>
  <c r="P10" i="7" s="1"/>
  <c r="Q22" i="3"/>
  <c r="R22" i="3"/>
  <c r="C23" i="6" s="1"/>
  <c r="U22" i="3"/>
  <c r="D23" i="6" s="1"/>
  <c r="X22" i="3"/>
  <c r="Y22" i="3"/>
  <c r="P13" i="7" s="1"/>
  <c r="AB22" i="3"/>
  <c r="S22" i="3"/>
  <c r="B24" i="6" s="1"/>
  <c r="D24" i="6" s="1"/>
  <c r="T22" i="3"/>
  <c r="Z22" i="3"/>
  <c r="AA22" i="3"/>
  <c r="P14" i="7" s="1"/>
  <c r="B5" i="7"/>
  <c r="C5" i="7"/>
  <c r="D5" i="7"/>
  <c r="O5" i="7"/>
  <c r="P5" i="7"/>
  <c r="Q5" i="7"/>
  <c r="B6" i="7"/>
  <c r="C6" i="7"/>
  <c r="O6" i="7"/>
  <c r="P6" i="7"/>
  <c r="B27" i="7"/>
  <c r="C27" i="7"/>
  <c r="D27" i="7"/>
  <c r="O27" i="7"/>
  <c r="P27" i="7"/>
  <c r="Q27" i="7"/>
  <c r="B28" i="7"/>
  <c r="C28" i="7"/>
  <c r="O28" i="7"/>
  <c r="P28" i="7"/>
  <c r="B5" i="5"/>
  <c r="C5" i="5"/>
  <c r="D5" i="5"/>
  <c r="O5" i="5"/>
  <c r="P5" i="5"/>
  <c r="Q5" i="5"/>
  <c r="B19" i="5"/>
  <c r="C19" i="5"/>
  <c r="D19" i="5"/>
  <c r="P19" i="5"/>
  <c r="C21" i="5"/>
  <c r="D21" i="5"/>
  <c r="O21" i="5"/>
  <c r="P21" i="5"/>
  <c r="Q21" i="5"/>
  <c r="B27" i="5"/>
  <c r="C27" i="5"/>
  <c r="P31" i="5"/>
  <c r="B33" i="5"/>
  <c r="B35" i="5"/>
  <c r="C35" i="5"/>
  <c r="D35" i="5"/>
  <c r="O35" i="5"/>
  <c r="P35" i="5"/>
  <c r="Q35" i="5"/>
  <c r="N6" i="13"/>
  <c r="D8" i="13"/>
  <c r="N8" i="13"/>
  <c r="D10" i="13"/>
  <c r="N10" i="13"/>
  <c r="D12" i="13"/>
  <c r="N12" i="13"/>
  <c r="D14" i="13"/>
  <c r="N14" i="13"/>
  <c r="D16" i="13"/>
  <c r="N16" i="13"/>
  <c r="D18" i="13"/>
  <c r="N18" i="13"/>
  <c r="D20" i="13"/>
  <c r="N34" i="13"/>
  <c r="D36" i="13"/>
  <c r="N36" i="13"/>
  <c r="D38" i="13"/>
  <c r="N38" i="13"/>
  <c r="C40" i="13"/>
  <c r="D40" i="13"/>
  <c r="N40" i="13"/>
  <c r="D42" i="13"/>
  <c r="N42" i="13"/>
  <c r="D44" i="13"/>
  <c r="N44" i="13"/>
  <c r="D46" i="13"/>
  <c r="N46" i="13"/>
  <c r="D48" i="13"/>
  <c r="B5" i="6"/>
  <c r="C5" i="6"/>
  <c r="D5" i="6"/>
  <c r="O5" i="6"/>
  <c r="P5" i="6"/>
  <c r="Q5" i="6"/>
  <c r="B6" i="6"/>
  <c r="C6" i="6"/>
  <c r="O6" i="6"/>
  <c r="P6" i="6"/>
  <c r="B27" i="6"/>
  <c r="C27" i="6"/>
  <c r="D27" i="6"/>
  <c r="O27" i="6"/>
  <c r="P27" i="6"/>
  <c r="Q27" i="6"/>
  <c r="B28" i="6"/>
  <c r="C28" i="6"/>
  <c r="O28" i="6"/>
  <c r="P28" i="6"/>
  <c r="B5" i="4"/>
  <c r="C5" i="4"/>
  <c r="D5" i="4"/>
  <c r="O5" i="4"/>
  <c r="P5" i="4"/>
  <c r="Q5" i="4"/>
  <c r="P7" i="4"/>
  <c r="D11" i="4"/>
  <c r="C13" i="4"/>
  <c r="O15" i="4"/>
  <c r="B19" i="4"/>
  <c r="C19" i="4"/>
  <c r="D19" i="4"/>
  <c r="O19" i="4"/>
  <c r="P19" i="4"/>
  <c r="Q19" i="4"/>
  <c r="B21" i="4"/>
  <c r="C21" i="4"/>
  <c r="D21" i="4"/>
  <c r="O21" i="4"/>
  <c r="P21" i="4"/>
  <c r="Q21" i="4"/>
  <c r="O27" i="4"/>
  <c r="P27" i="4"/>
  <c r="Q29" i="4"/>
  <c r="O31" i="4"/>
  <c r="D33" i="4"/>
  <c r="B35" i="4"/>
  <c r="C35" i="4"/>
  <c r="D35" i="4"/>
  <c r="O35" i="4"/>
  <c r="P35" i="4"/>
  <c r="Q35" i="4"/>
  <c r="P21" i="7" l="1"/>
  <c r="P21" i="6"/>
  <c r="C25" i="6"/>
  <c r="C24" i="6"/>
  <c r="P9" i="6"/>
  <c r="C9" i="7"/>
  <c r="B18" i="7"/>
  <c r="D18" i="7" s="1"/>
  <c r="P24" i="6"/>
  <c r="C15" i="6"/>
  <c r="Q13" i="7"/>
  <c r="O20" i="7"/>
  <c r="Q20" i="7" s="1"/>
  <c r="Q7" i="7"/>
  <c r="C24" i="7"/>
  <c r="O13" i="7"/>
  <c r="P7" i="7"/>
  <c r="O19" i="7"/>
  <c r="B24" i="7"/>
  <c r="D24" i="7" s="1"/>
  <c r="O18" i="7"/>
  <c r="Q18" i="7" s="1"/>
  <c r="O7" i="7"/>
  <c r="P19" i="7"/>
  <c r="P17" i="6"/>
  <c r="O21" i="6"/>
  <c r="O22" i="6"/>
  <c r="Q22" i="6" s="1"/>
  <c r="P18" i="6"/>
  <c r="B14" i="7"/>
  <c r="D14" i="7" s="1"/>
  <c r="D13" i="7"/>
  <c r="O14" i="6"/>
  <c r="Q14" i="6" s="1"/>
  <c r="D25" i="6"/>
  <c r="C13" i="6"/>
  <c r="O21" i="7"/>
  <c r="C26" i="7"/>
  <c r="Q11" i="7"/>
  <c r="O24" i="7"/>
  <c r="Q24" i="7" s="1"/>
  <c r="D25" i="7"/>
  <c r="O12" i="7"/>
  <c r="Q12" i="7" s="1"/>
  <c r="D15" i="7"/>
  <c r="Q9" i="6"/>
  <c r="D7" i="6"/>
  <c r="Q11" i="6"/>
  <c r="O24" i="6"/>
  <c r="Q24" i="6" s="1"/>
  <c r="B9" i="6"/>
  <c r="P11" i="6"/>
  <c r="C19" i="6"/>
  <c r="C11" i="6"/>
  <c r="Q17" i="6"/>
  <c r="O12" i="6"/>
  <c r="Q12" i="6" s="1"/>
  <c r="Q21" i="6"/>
  <c r="Q23" i="6"/>
  <c r="P13" i="6"/>
  <c r="B20" i="6"/>
  <c r="D20" i="6" s="1"/>
  <c r="C26" i="6"/>
  <c r="C10" i="6"/>
  <c r="P22" i="6"/>
  <c r="C8" i="6"/>
  <c r="D21" i="6"/>
  <c r="P23" i="6"/>
  <c r="B26" i="6"/>
  <c r="D26" i="6" s="1"/>
  <c r="O13" i="6"/>
  <c r="Q19" i="6"/>
  <c r="B10" i="6"/>
  <c r="D10" i="6" s="1"/>
  <c r="B23" i="6"/>
  <c r="D15" i="6"/>
  <c r="C21" i="6"/>
  <c r="O23" i="6"/>
  <c r="P19" i="6"/>
  <c r="P12" i="6"/>
  <c r="C20" i="6"/>
  <c r="C12" i="6"/>
  <c r="B19" i="6"/>
  <c r="B25" i="6"/>
  <c r="P20" i="6"/>
  <c r="P25" i="6"/>
  <c r="O18" i="6"/>
  <c r="Q18" i="6" s="1"/>
  <c r="B15" i="6"/>
  <c r="C16" i="6"/>
  <c r="C17" i="6"/>
  <c r="C22" i="6"/>
  <c r="B13" i="6"/>
  <c r="Q15" i="6"/>
  <c r="P14" i="6"/>
  <c r="O20" i="6"/>
  <c r="Q20" i="6" s="1"/>
  <c r="D9" i="6"/>
  <c r="O17" i="6"/>
  <c r="D23" i="7"/>
  <c r="C25" i="7"/>
  <c r="C15" i="7"/>
  <c r="Q19" i="7"/>
  <c r="D19" i="7"/>
  <c r="C10" i="7"/>
  <c r="O23" i="7"/>
  <c r="Q17" i="7"/>
  <c r="D7" i="7"/>
  <c r="B15" i="7"/>
  <c r="P15" i="7"/>
  <c r="C19" i="7"/>
  <c r="B10" i="7"/>
  <c r="D10" i="7" s="1"/>
  <c r="C7" i="7"/>
  <c r="O8" i="7"/>
  <c r="Q8" i="7" s="1"/>
  <c r="P20" i="7"/>
  <c r="Q15" i="7"/>
  <c r="P22" i="7"/>
  <c r="O16" i="7"/>
  <c r="Q16" i="7" s="1"/>
  <c r="O14" i="7"/>
  <c r="Q14" i="7" s="1"/>
  <c r="B25" i="7"/>
  <c r="B19" i="7"/>
  <c r="O17" i="7"/>
  <c r="D17" i="7"/>
  <c r="B7" i="7"/>
  <c r="C22" i="7"/>
  <c r="P26" i="7"/>
  <c r="O11" i="7"/>
  <c r="O22" i="7"/>
  <c r="Q22" i="7" s="1"/>
  <c r="C13" i="7"/>
  <c r="C17" i="7"/>
  <c r="B22" i="7"/>
  <c r="D22" i="7" s="1"/>
  <c r="O26" i="7"/>
  <c r="Q26" i="7" s="1"/>
  <c r="C16" i="7"/>
  <c r="P11" i="7"/>
  <c r="P16" i="7"/>
  <c r="C8" i="7"/>
  <c r="Q25" i="7"/>
  <c r="C23" i="7"/>
  <c r="B9" i="7"/>
  <c r="P25" i="7"/>
  <c r="P23" i="7"/>
  <c r="O25" i="7"/>
  <c r="B23" i="7"/>
  <c r="C20" i="7"/>
  <c r="P8" i="7"/>
  <c r="B1" i="5"/>
  <c r="B1" i="6"/>
</calcChain>
</file>

<file path=xl/sharedStrings.xml><?xml version="1.0" encoding="utf-8"?>
<sst xmlns="http://schemas.openxmlformats.org/spreadsheetml/2006/main" count="1289" uniqueCount="564">
  <si>
    <t>兼　全国高等学校選抜テニス大会岐阜県予選</t>
  </si>
  <si>
    <t>【男　子　団　体】</t>
  </si>
  <si>
    <t>フィードイン・コンソレーション</t>
  </si>
  <si>
    <t>【女　子　団　体】</t>
  </si>
  <si>
    <t>　　　男　子　　　　団 体 戦 登 録 メ ン バ ー</t>
  </si>
  <si>
    <t>学校名</t>
  </si>
  <si>
    <t>監督名</t>
  </si>
  <si>
    <t>選　手　名</t>
  </si>
  <si>
    <t>Ｎｏ１</t>
  </si>
  <si>
    <t>Ｎｏ２</t>
  </si>
  <si>
    <t>Ｎｏ３</t>
  </si>
  <si>
    <t>Ｎｏ４</t>
  </si>
  <si>
    <t>Ｎｏ５</t>
  </si>
  <si>
    <t>Ｎｏ６</t>
  </si>
  <si>
    <t>Ｎｏ７</t>
  </si>
  <si>
    <t>Ｎｏ８</t>
  </si>
  <si>
    <t>Ｎｏ９</t>
  </si>
  <si>
    <t>岐阜</t>
  </si>
  <si>
    <t>　　　女　子　　　　団 体 戦 登 録 メ ン バ ー</t>
  </si>
  <si>
    <t>【男　子　シ　ン　グ　ル　ス】</t>
  </si>
  <si>
    <t>３位決定戦</t>
  </si>
  <si>
    <t>５位決定戦</t>
  </si>
  <si>
    <t>７位決定戦</t>
  </si>
  <si>
    <t>【女　子　シ　ン　グ　ル　ス】</t>
  </si>
  <si>
    <t>【男　子　ダ　ブ　ル　ス】</t>
  </si>
  <si>
    <t>【女　子　ダ　ブ　ル　ス】</t>
  </si>
  <si>
    <t>団体（男子）</t>
  </si>
  <si>
    <t>団体（女子）</t>
  </si>
  <si>
    <t>男子Ｓ</t>
  </si>
  <si>
    <t>女子Ｓ</t>
  </si>
  <si>
    <t>西濃</t>
  </si>
  <si>
    <t>中濃</t>
  </si>
  <si>
    <t>東濃</t>
  </si>
  <si>
    <t>男子Ｄ</t>
  </si>
  <si>
    <t>女子Ｄ</t>
  </si>
  <si>
    <t>岐阜</t>
    <rPh sb="0" eb="2">
      <t>ギフ</t>
    </rPh>
    <phoneticPr fontId="3"/>
  </si>
  <si>
    <t>県岐阜商</t>
    <rPh sb="0" eb="1">
      <t>ケン</t>
    </rPh>
    <rPh sb="1" eb="3">
      <t>ギフ</t>
    </rPh>
    <rPh sb="3" eb="4">
      <t>ショウ</t>
    </rPh>
    <phoneticPr fontId="3"/>
  </si>
  <si>
    <t>麗澤瑞浪</t>
    <rPh sb="0" eb="4">
      <t>レイタクミズナミ</t>
    </rPh>
    <phoneticPr fontId="3"/>
  </si>
  <si>
    <t>県岐阜商</t>
    <rPh sb="0" eb="4">
      <t>ケンギフショウ</t>
    </rPh>
    <phoneticPr fontId="3"/>
  </si>
  <si>
    <t>西濃</t>
    <rPh sb="0" eb="1">
      <t>ニシ</t>
    </rPh>
    <phoneticPr fontId="28"/>
  </si>
  <si>
    <t>田中　諭志</t>
  </si>
  <si>
    <t>大垣南</t>
  </si>
  <si>
    <t>加納</t>
    <rPh sb="0" eb="2">
      <t>カノウ</t>
    </rPh>
    <phoneticPr fontId="28"/>
  </si>
  <si>
    <t>選手氏名</t>
    <rPh sb="0" eb="2">
      <t>センシュ</t>
    </rPh>
    <rPh sb="2" eb="4">
      <t>シメイ</t>
    </rPh>
    <phoneticPr fontId="31"/>
  </si>
  <si>
    <t>学年</t>
    <rPh sb="0" eb="2">
      <t>ガクネン</t>
    </rPh>
    <phoneticPr fontId="31"/>
  </si>
  <si>
    <t>学校名</t>
    <rPh sb="0" eb="3">
      <t>ガッコウメイ</t>
    </rPh>
    <phoneticPr fontId="31"/>
  </si>
  <si>
    <t>男子S</t>
    <rPh sb="0" eb="2">
      <t>ダンシ</t>
    </rPh>
    <phoneticPr fontId="28"/>
  </si>
  <si>
    <t>女子S</t>
    <rPh sb="0" eb="2">
      <t>ジョシ</t>
    </rPh>
    <phoneticPr fontId="28"/>
  </si>
  <si>
    <t>男子D</t>
    <rPh sb="0" eb="2">
      <t>ダンシ</t>
    </rPh>
    <phoneticPr fontId="28"/>
  </si>
  <si>
    <t>土本　幸司</t>
  </si>
  <si>
    <t>男子ラッキールーザー</t>
    <rPh sb="0" eb="2">
      <t>ダンシ</t>
    </rPh>
    <phoneticPr fontId="28"/>
  </si>
  <si>
    <t>女子ラッキールーザー</t>
    <rPh sb="0" eb="2">
      <t>ジョシ</t>
    </rPh>
    <phoneticPr fontId="28"/>
  </si>
  <si>
    <t>岐阜1</t>
    <rPh sb="0" eb="2">
      <t>ギフ</t>
    </rPh>
    <phoneticPr fontId="28"/>
  </si>
  <si>
    <t>岐阜2</t>
    <rPh sb="0" eb="2">
      <t>ギフ</t>
    </rPh>
    <phoneticPr fontId="28"/>
  </si>
  <si>
    <t>岐阜3</t>
    <rPh sb="0" eb="2">
      <t>ギフ</t>
    </rPh>
    <phoneticPr fontId="28"/>
  </si>
  <si>
    <t>西濃1</t>
    <rPh sb="0" eb="2">
      <t>セイノウ</t>
    </rPh>
    <phoneticPr fontId="28"/>
  </si>
  <si>
    <t>西濃2</t>
    <rPh sb="0" eb="2">
      <t>セイノウ</t>
    </rPh>
    <phoneticPr fontId="28"/>
  </si>
  <si>
    <t>西濃3</t>
    <rPh sb="0" eb="2">
      <t>セイノウ</t>
    </rPh>
    <phoneticPr fontId="28"/>
  </si>
  <si>
    <t>中濃1</t>
    <rPh sb="0" eb="2">
      <t>チュウノウ</t>
    </rPh>
    <phoneticPr fontId="28"/>
  </si>
  <si>
    <t>中濃2</t>
    <rPh sb="0" eb="2">
      <t>チュウノウ</t>
    </rPh>
    <phoneticPr fontId="28"/>
  </si>
  <si>
    <t>中濃3</t>
    <rPh sb="0" eb="2">
      <t>チュウノウ</t>
    </rPh>
    <phoneticPr fontId="28"/>
  </si>
  <si>
    <t>選手氏名</t>
    <rPh sb="0" eb="2">
      <t>センシュ</t>
    </rPh>
    <rPh sb="2" eb="4">
      <t>シメイ</t>
    </rPh>
    <phoneticPr fontId="28"/>
  </si>
  <si>
    <t>学年</t>
    <rPh sb="0" eb="2">
      <t>ガクネン</t>
    </rPh>
    <phoneticPr fontId="28"/>
  </si>
  <si>
    <t>学校名</t>
    <rPh sb="0" eb="3">
      <t>ガッコウメイ</t>
    </rPh>
    <phoneticPr fontId="28"/>
  </si>
  <si>
    <t>地区</t>
    <rPh sb="0" eb="2">
      <t>チク</t>
    </rPh>
    <phoneticPr fontId="28"/>
  </si>
  <si>
    <t>男子D</t>
    <rPh sb="0" eb="2">
      <t>ダンシ</t>
    </rPh>
    <phoneticPr fontId="28"/>
  </si>
  <si>
    <t>女子D</t>
    <rPh sb="0" eb="2">
      <t>ジョシ</t>
    </rPh>
    <phoneticPr fontId="28"/>
  </si>
  <si>
    <t>岩田　知佳</t>
  </si>
  <si>
    <t>五十川　貢</t>
  </si>
  <si>
    <t>桐山　茂寛</t>
  </si>
  <si>
    <t>田代　寿文</t>
  </si>
  <si>
    <t>平岡　勇人</t>
  </si>
  <si>
    <t>奥田　靖彦</t>
  </si>
  <si>
    <t>山下由香理</t>
  </si>
  <si>
    <t>門　　有宏</t>
  </si>
  <si>
    <t>清野　皓貴</t>
  </si>
  <si>
    <t>深尾　風月</t>
  </si>
  <si>
    <t>安田　大剛</t>
  </si>
  <si>
    <t>木股　弥子</t>
  </si>
  <si>
    <t>亀山　紗希</t>
  </si>
  <si>
    <t>白橋　乃詠</t>
  </si>
  <si>
    <t>矢内　大祐</t>
    <rPh sb="0" eb="2">
      <t>ヤウチ</t>
    </rPh>
    <rPh sb="3" eb="4">
      <t>ダイ</t>
    </rPh>
    <rPh sb="4" eb="5">
      <t>スケ</t>
    </rPh>
    <phoneticPr fontId="3"/>
  </si>
  <si>
    <t>長田虎汰郎</t>
    <rPh sb="0" eb="2">
      <t>オサダ</t>
    </rPh>
    <rPh sb="2" eb="3">
      <t>トラ</t>
    </rPh>
    <rPh sb="3" eb="4">
      <t>タ</t>
    </rPh>
    <rPh sb="4" eb="5">
      <t>ロウ</t>
    </rPh>
    <phoneticPr fontId="3"/>
  </si>
  <si>
    <t>佐野　愛鈴</t>
    <rPh sb="0" eb="2">
      <t>サノ</t>
    </rPh>
    <rPh sb="3" eb="4">
      <t>アイ</t>
    </rPh>
    <rPh sb="4" eb="5">
      <t>スズ</t>
    </rPh>
    <phoneticPr fontId="28"/>
  </si>
  <si>
    <t>向山　莉央</t>
    <rPh sb="0" eb="2">
      <t>ムコヤマ</t>
    </rPh>
    <rPh sb="3" eb="4">
      <t>リ</t>
    </rPh>
    <rPh sb="4" eb="5">
      <t>オウ</t>
    </rPh>
    <phoneticPr fontId="28"/>
  </si>
  <si>
    <t>大野　　暖</t>
    <rPh sb="0" eb="2">
      <t>オオノ</t>
    </rPh>
    <rPh sb="4" eb="5">
      <t>アタタ</t>
    </rPh>
    <phoneticPr fontId="28"/>
  </si>
  <si>
    <t>酒井　菜帆</t>
    <rPh sb="0" eb="2">
      <t>サカイ</t>
    </rPh>
    <rPh sb="3" eb="4">
      <t>ナ</t>
    </rPh>
    <rPh sb="4" eb="5">
      <t>ホ</t>
    </rPh>
    <phoneticPr fontId="28"/>
  </si>
  <si>
    <t>県岐阜商</t>
    <rPh sb="0" eb="4">
      <t>ケンギフショウ</t>
    </rPh>
    <phoneticPr fontId="28"/>
  </si>
  <si>
    <t>令和5年度　岐阜県高等学校テニス新人大会</t>
    <rPh sb="0" eb="2">
      <t>レイワ</t>
    </rPh>
    <rPh sb="3" eb="5">
      <t>ネンド</t>
    </rPh>
    <phoneticPr fontId="28"/>
  </si>
  <si>
    <t>白井幸太朗</t>
    <phoneticPr fontId="28"/>
  </si>
  <si>
    <t>加藤　佑真</t>
    <phoneticPr fontId="28"/>
  </si>
  <si>
    <t>山田　稜真</t>
  </si>
  <si>
    <t>西山　大樹</t>
    <rPh sb="0" eb="2">
      <t>ニシヤマ</t>
    </rPh>
    <rPh sb="3" eb="5">
      <t>ダイキ</t>
    </rPh>
    <phoneticPr fontId="25"/>
  </si>
  <si>
    <t>村田　佑太</t>
    <rPh sb="0" eb="2">
      <t>ムラタ</t>
    </rPh>
    <rPh sb="3" eb="5">
      <t>ユウタ</t>
    </rPh>
    <phoneticPr fontId="25"/>
  </si>
  <si>
    <t>塩崎　一護</t>
  </si>
  <si>
    <t>山口　雄大</t>
  </si>
  <si>
    <t>加納</t>
    <rPh sb="0" eb="2">
      <t>カノウ</t>
    </rPh>
    <phoneticPr fontId="28"/>
  </si>
  <si>
    <t>片岡　心菜</t>
    <rPh sb="0" eb="2">
      <t>カタオカ</t>
    </rPh>
    <rPh sb="3" eb="5">
      <t>ココロナ</t>
    </rPh>
    <phoneticPr fontId="28"/>
  </si>
  <si>
    <t>関商工</t>
    <rPh sb="0" eb="1">
      <t>セキ</t>
    </rPh>
    <rPh sb="1" eb="3">
      <t>ショウコウ</t>
    </rPh>
    <phoneticPr fontId="28"/>
  </si>
  <si>
    <t>尾下　咲愛</t>
    <phoneticPr fontId="28"/>
  </si>
  <si>
    <t>②</t>
    <phoneticPr fontId="28"/>
  </si>
  <si>
    <t>①</t>
    <phoneticPr fontId="28"/>
  </si>
  <si>
    <t>県岐阜商</t>
  </si>
  <si>
    <t>村井　独歩</t>
  </si>
  <si>
    <t>山田　稜真①</t>
  </si>
  <si>
    <t>清野　皓貴②</t>
  </si>
  <si>
    <t>安田　大剛②</t>
  </si>
  <si>
    <t>山口　雄大①</t>
  </si>
  <si>
    <t>青山　拓矢①</t>
  </si>
  <si>
    <t>深尾　風月②</t>
  </si>
  <si>
    <t>山村　恵史①</t>
  </si>
  <si>
    <t>小瀬喜代治①</t>
  </si>
  <si>
    <t>浜崎　侑弥②</t>
  </si>
  <si>
    <t>岐阜北</t>
  </si>
  <si>
    <t>森　　有紀</t>
  </si>
  <si>
    <t>杉田　健心②</t>
  </si>
  <si>
    <t>片桐　佳祐②</t>
  </si>
  <si>
    <t>鈴木　啓太②</t>
  </si>
  <si>
    <t>奥村　陽太②</t>
  </si>
  <si>
    <t>木山　　陸①</t>
  </si>
  <si>
    <t>山下銀之丞②</t>
  </si>
  <si>
    <t>國井　恵佑②</t>
  </si>
  <si>
    <t>三宅　　諒②</t>
  </si>
  <si>
    <t>福田　侑大①</t>
  </si>
  <si>
    <t>伊藤　拓麿</t>
  </si>
  <si>
    <t>村田　佑太①</t>
  </si>
  <si>
    <t>伏屋　慶一②</t>
  </si>
  <si>
    <t>中本　大翔①</t>
  </si>
  <si>
    <t>可知　裕基②</t>
  </si>
  <si>
    <t>横山　健人②</t>
  </si>
  <si>
    <t>八代　征己②</t>
  </si>
  <si>
    <t>森　　俊和②</t>
  </si>
  <si>
    <t>瀧上　陽太②</t>
  </si>
  <si>
    <t>畠山　　凌①</t>
  </si>
  <si>
    <t>加納</t>
  </si>
  <si>
    <t>堀　　　薫</t>
  </si>
  <si>
    <t>北島　颯人②</t>
  </si>
  <si>
    <t>井深　雄貴②</t>
  </si>
  <si>
    <t>辻　　隼平②</t>
  </si>
  <si>
    <t>瀬古　暁崇②</t>
  </si>
  <si>
    <t>池田ゆあん②</t>
  </si>
  <si>
    <t>坂井田息吹②</t>
  </si>
  <si>
    <t>河辺　一心②</t>
  </si>
  <si>
    <t>岩田　一輝①</t>
  </si>
  <si>
    <t>髙田　　隼②</t>
  </si>
  <si>
    <t>各務原</t>
  </si>
  <si>
    <t>橋本　　純</t>
  </si>
  <si>
    <t>塩谷　怜大②</t>
  </si>
  <si>
    <t>澤田　宗征②</t>
  </si>
  <si>
    <t>石田　隆頼②</t>
  </si>
  <si>
    <t>河田　侑大②</t>
  </si>
  <si>
    <t>藤井　雅也②</t>
  </si>
  <si>
    <t>中野　祐太②</t>
  </si>
  <si>
    <t>成瀬　奏汰①</t>
  </si>
  <si>
    <t>佐橋　拓磨②</t>
  </si>
  <si>
    <t>三輪　航大①</t>
  </si>
  <si>
    <t>岐阜東</t>
  </si>
  <si>
    <t>長屋　佳裕</t>
  </si>
  <si>
    <t>大西　崚央②</t>
  </si>
  <si>
    <t>西村　友希②</t>
  </si>
  <si>
    <t>森藤　寛大②</t>
  </si>
  <si>
    <t>白木　寛二②</t>
  </si>
  <si>
    <t>市原　涼太②</t>
  </si>
  <si>
    <t>五島　佳祐②</t>
  </si>
  <si>
    <t>安藤　　緑①</t>
  </si>
  <si>
    <t>小笠原快雄①</t>
  </si>
  <si>
    <t>田中　滉朗②</t>
  </si>
  <si>
    <t>関</t>
  </si>
  <si>
    <t>三品　遥輝②</t>
  </si>
  <si>
    <t>尾関日乃佑②</t>
  </si>
  <si>
    <t>後藤　新太②</t>
  </si>
  <si>
    <t>渡邉　楓大②</t>
  </si>
  <si>
    <t>髙木　一磨①</t>
  </si>
  <si>
    <t>西村　優汰②</t>
  </si>
  <si>
    <t>山藤　　遼②</t>
  </si>
  <si>
    <t>増田　雄哉②</t>
  </si>
  <si>
    <t>遠藤　彰悟②</t>
  </si>
  <si>
    <t>可児</t>
  </si>
  <si>
    <t>打田　幸人</t>
  </si>
  <si>
    <t>伊左治遥人②</t>
  </si>
  <si>
    <t>久保　宏斗②</t>
  </si>
  <si>
    <t>鈴木 　  和②</t>
  </si>
  <si>
    <t>鍵谷　遙希②</t>
  </si>
  <si>
    <t>中島　康瑛②</t>
  </si>
  <si>
    <t>幸村　直輝①</t>
  </si>
  <si>
    <t>太田　悠登①</t>
  </si>
  <si>
    <t>山田　心優①</t>
  </si>
  <si>
    <t>小郷　真輝①</t>
  </si>
  <si>
    <t>可児工</t>
  </si>
  <si>
    <t>安田　竜一</t>
  </si>
  <si>
    <t>伊藤　　汀②</t>
  </si>
  <si>
    <t>今井　柊吾②</t>
  </si>
  <si>
    <t>伊神　悠雅②</t>
  </si>
  <si>
    <t>古田　琉聖②</t>
  </si>
  <si>
    <t>金城　涼太②</t>
  </si>
  <si>
    <t>塩崎　諒太②</t>
  </si>
  <si>
    <t>神田　琉斗①</t>
  </si>
  <si>
    <t>杉山　頼斗①</t>
  </si>
  <si>
    <t>西野　京平①</t>
  </si>
  <si>
    <t>関商工</t>
  </si>
  <si>
    <t>大野　昊大②</t>
  </si>
  <si>
    <t>熊崎　一絆②</t>
  </si>
  <si>
    <t>佐藤　佑哉①</t>
  </si>
  <si>
    <t>篠田　淳成②</t>
  </si>
  <si>
    <t>吉田　康平②</t>
  </si>
  <si>
    <t>吉田　航悠①</t>
  </si>
  <si>
    <t>市川　朝陽①</t>
  </si>
  <si>
    <t>澤田　琉星①</t>
  </si>
  <si>
    <t>髙井　祐真①</t>
  </si>
  <si>
    <t>大垣東</t>
  </si>
  <si>
    <t>中村　治男</t>
  </si>
  <si>
    <t>長尾　侑和②</t>
  </si>
  <si>
    <t>渡邊　陽向②</t>
  </si>
  <si>
    <t>光井　祐輝②</t>
  </si>
  <si>
    <t>髙木　淳平②</t>
  </si>
  <si>
    <t>川添　創平②</t>
  </si>
  <si>
    <t>小竹　翔太②</t>
  </si>
  <si>
    <t>杉山　　慶②</t>
  </si>
  <si>
    <t>箕浦　嶺太②</t>
  </si>
  <si>
    <t>中村　洸翔②</t>
  </si>
  <si>
    <t>橋本　知暖②</t>
  </si>
  <si>
    <t>谷　　彰悟②</t>
  </si>
  <si>
    <t>金崎　旭浩②</t>
  </si>
  <si>
    <t>井口　光希②</t>
  </si>
  <si>
    <t>岸上　大悟②</t>
  </si>
  <si>
    <t>古川　昊空②</t>
  </si>
  <si>
    <t>永井　穂隆①</t>
  </si>
  <si>
    <t>山中　結賀①</t>
  </si>
  <si>
    <t>麗澤瑞浪</t>
  </si>
  <si>
    <t>杉江　尚紀</t>
  </si>
  <si>
    <t>矢内　大祐②</t>
  </si>
  <si>
    <t>西山　大樹①</t>
  </si>
  <si>
    <t>白井幸太朗①</t>
  </si>
  <si>
    <t>長田虎汰郎②</t>
  </si>
  <si>
    <t>加藤　佑真②</t>
  </si>
  <si>
    <t>塩崎　一護②</t>
  </si>
  <si>
    <t>加藤　樹真②</t>
  </si>
  <si>
    <t>山本　悠生①</t>
  </si>
  <si>
    <t>山崎正二朗②</t>
  </si>
  <si>
    <t>恵那</t>
  </si>
  <si>
    <t>小笠原凉太</t>
  </si>
  <si>
    <t>橋詰　拡輝①</t>
  </si>
  <si>
    <t>後藤　朝陽②</t>
  </si>
  <si>
    <t>安江　孝弘②</t>
  </si>
  <si>
    <t>林　　侑生①</t>
  </si>
  <si>
    <t>山本　悠太②</t>
  </si>
  <si>
    <t>度会　泰星①</t>
  </si>
  <si>
    <t>西尾　颯真①</t>
  </si>
  <si>
    <t>小椋　奏吾①</t>
  </si>
  <si>
    <t>大堀　寛太①</t>
  </si>
  <si>
    <t>多治見</t>
  </si>
  <si>
    <t>吉田　凌平</t>
  </si>
  <si>
    <t>木股　綜希②</t>
  </si>
  <si>
    <t>中平　颯斗①</t>
  </si>
  <si>
    <t>小林　聖矢②</t>
  </si>
  <si>
    <t>伊藤　　輝②</t>
  </si>
  <si>
    <t>鈴木　翔太②</t>
  </si>
  <si>
    <t>中嶋　海翔②</t>
  </si>
  <si>
    <t>小泉　晴揮②</t>
  </si>
  <si>
    <t>林　　煌斗①</t>
  </si>
  <si>
    <t>山田　琉生①</t>
  </si>
  <si>
    <t>中津</t>
  </si>
  <si>
    <t>市川　　潤</t>
  </si>
  <si>
    <t>黒川　晄汰①</t>
  </si>
  <si>
    <t>村田　瑞樹②</t>
  </si>
  <si>
    <t>高須　　煌②</t>
  </si>
  <si>
    <t>西尾　拓哉①</t>
  </si>
  <si>
    <t>高村　琉世②</t>
  </si>
  <si>
    <t>小木曽真央②</t>
  </si>
  <si>
    <t>伊藤　一真①</t>
  </si>
  <si>
    <t>武田　昂征②</t>
  </si>
  <si>
    <t>桂川　　嵐①</t>
  </si>
  <si>
    <t>佐藤　　漣②</t>
    <phoneticPr fontId="28"/>
  </si>
  <si>
    <t>森本　展健</t>
  </si>
  <si>
    <t>古林　優衣①</t>
  </si>
  <si>
    <t>工藤　朱音②</t>
  </si>
  <si>
    <t>森　彩花里①</t>
  </si>
  <si>
    <t>鹿倉　美和②</t>
  </si>
  <si>
    <t>安藤　綾香②</t>
  </si>
  <si>
    <t>羽柴安里紗②</t>
  </si>
  <si>
    <t>纐纈　咲羽②</t>
  </si>
  <si>
    <t>山川　花純①</t>
  </si>
  <si>
    <t>浦沢　眞悠①</t>
  </si>
  <si>
    <t>多治見北</t>
  </si>
  <si>
    <t>水谷　浩久</t>
  </si>
  <si>
    <t>池俣　知佳①</t>
  </si>
  <si>
    <t>田牧　里渉②</t>
  </si>
  <si>
    <t>藤田　紗衣②</t>
  </si>
  <si>
    <t>鈴木　心遥②</t>
  </si>
  <si>
    <t>大石茉理奈②</t>
  </si>
  <si>
    <t>宮崎　真弥①</t>
  </si>
  <si>
    <t>半田　　葵①</t>
  </si>
  <si>
    <t>若宮　詩織①</t>
  </si>
  <si>
    <t>加藤　　栞①</t>
  </si>
  <si>
    <t>東濃実</t>
  </si>
  <si>
    <t>堀井　　篤</t>
  </si>
  <si>
    <t>松永　珠莉②</t>
  </si>
  <si>
    <t>髙木純愛梨②</t>
  </si>
  <si>
    <t>後藤　累伽②</t>
  </si>
  <si>
    <t>後藤　夢海②</t>
  </si>
  <si>
    <t>永瀨　綾華②</t>
  </si>
  <si>
    <t>大野妃沙奈①</t>
  </si>
  <si>
    <t>水野　心菜①</t>
  </si>
  <si>
    <t>若宮ほの香①</t>
  </si>
  <si>
    <t>鈴木　奏音①</t>
  </si>
  <si>
    <t>野口　莉央②</t>
  </si>
  <si>
    <t>西部絵莉香②</t>
  </si>
  <si>
    <t>山本　和心②</t>
  </si>
  <si>
    <t>吉田　栞菜①</t>
  </si>
  <si>
    <t>赤塚　幸子①</t>
  </si>
  <si>
    <t>松本　悠里①</t>
  </si>
  <si>
    <t>子安　梨央①</t>
  </si>
  <si>
    <t>吉村　知優②</t>
  </si>
  <si>
    <t>藤吉　優香②</t>
  </si>
  <si>
    <t>吉田　桜子②</t>
  </si>
  <si>
    <t>堀江　悠月①</t>
  </si>
  <si>
    <t>花井　美月2</t>
  </si>
  <si>
    <t>佐藤　璃奈②</t>
  </si>
  <si>
    <t>野中　珠李②</t>
  </si>
  <si>
    <t>榎本　季歩②</t>
  </si>
  <si>
    <t>小栗　愛奈①</t>
  </si>
  <si>
    <t>加茂</t>
  </si>
  <si>
    <t>橋本　侑美①</t>
  </si>
  <si>
    <t>靏本　陽加②</t>
  </si>
  <si>
    <t>河合亜沙香②</t>
  </si>
  <si>
    <t>手塚　　凜②</t>
  </si>
  <si>
    <t>林　　杏優②</t>
  </si>
  <si>
    <t>青木　一華②</t>
  </si>
  <si>
    <t>楢本　結萌②</t>
  </si>
  <si>
    <t>西村　真央②</t>
  </si>
  <si>
    <t>田口　蒼依①</t>
  </si>
  <si>
    <t>大垣北</t>
  </si>
  <si>
    <t>堀　　みう②</t>
  </si>
  <si>
    <t>服部市桜里②</t>
  </si>
  <si>
    <t>傍島　美紗②</t>
  </si>
  <si>
    <t>平野　和奏②</t>
  </si>
  <si>
    <t>水野　花娃②</t>
  </si>
  <si>
    <t>渡邉　珠玖②</t>
  </si>
  <si>
    <t>山﨑　悠加①</t>
  </si>
  <si>
    <t>則武　愛良②</t>
  </si>
  <si>
    <t>鈴木　杏奈②</t>
  </si>
  <si>
    <t>寺戸　結菜②</t>
  </si>
  <si>
    <t>大橋　奈桜②</t>
  </si>
  <si>
    <t>伊藤　榛花②</t>
  </si>
  <si>
    <t>髙野　結菜②</t>
  </si>
  <si>
    <t>岩川　由奈②</t>
  </si>
  <si>
    <t>田中　夢乃②</t>
  </si>
  <si>
    <t>二村　絢菜②</t>
  </si>
  <si>
    <t>清水　美有②</t>
  </si>
  <si>
    <t>杉浦ひなた①</t>
  </si>
  <si>
    <t>向山　莉央②</t>
  </si>
  <si>
    <t>佐野　愛鈴②</t>
  </si>
  <si>
    <t>大野　　暖②</t>
  </si>
  <si>
    <t>酒井　菜帆②</t>
  </si>
  <si>
    <t>下田　莉々①</t>
  </si>
  <si>
    <t>岩田　侑芽①</t>
  </si>
  <si>
    <t>廣瀬菜々音②</t>
  </si>
  <si>
    <t>田村　心侑①</t>
  </si>
  <si>
    <t>安藤　喜章</t>
  </si>
  <si>
    <t>白橋　乃詠②</t>
  </si>
  <si>
    <t>木股　弥子②</t>
  </si>
  <si>
    <t>亀山　紗希②</t>
  </si>
  <si>
    <t>伏屋　若葉②</t>
  </si>
  <si>
    <t>飯田ほのか②</t>
  </si>
  <si>
    <t>小川　侑紗②</t>
  </si>
  <si>
    <t>尾下　咲愛①</t>
  </si>
  <si>
    <t>阿部　　望①</t>
  </si>
  <si>
    <t>近藤　祐衣①</t>
  </si>
  <si>
    <t>聖マリア</t>
  </si>
  <si>
    <t>大野　勝史</t>
  </si>
  <si>
    <t>山谷　莉子①</t>
  </si>
  <si>
    <t>園井　美月①</t>
  </si>
  <si>
    <t>山田奈乃羽①</t>
  </si>
  <si>
    <t>糟谷　柚奈②</t>
  </si>
  <si>
    <t>國枝　わこ②</t>
  </si>
  <si>
    <t>上村　莉子②</t>
  </si>
  <si>
    <t>三島　怜実②</t>
  </si>
  <si>
    <t>高橋　杏奈②</t>
  </si>
  <si>
    <t>上原　綺里②</t>
  </si>
  <si>
    <t>丹羽　絢香①</t>
  </si>
  <si>
    <t>細川　真由②</t>
  </si>
  <si>
    <t>松原　花心②</t>
  </si>
  <si>
    <t>丹羽　絢子①</t>
  </si>
  <si>
    <t>江﨑　叶恵①</t>
  </si>
  <si>
    <t>黒田　優良②</t>
  </si>
  <si>
    <t>福井　　優①</t>
  </si>
  <si>
    <t>鳥居　優和②</t>
  </si>
  <si>
    <t>小川　泰史</t>
  </si>
  <si>
    <t>平光　更彩②</t>
  </si>
  <si>
    <t>藤田恵実里②</t>
  </si>
  <si>
    <t>亀川　蒼空①</t>
  </si>
  <si>
    <t>北川　絢奈②</t>
  </si>
  <si>
    <t>浅井萌々香②</t>
  </si>
  <si>
    <t>𠮷村　咲乃②</t>
  </si>
  <si>
    <t>境　ゆきの②</t>
  </si>
  <si>
    <t>神谷さくら②</t>
  </si>
  <si>
    <t>大久保祐良②</t>
  </si>
  <si>
    <t>各務原西</t>
  </si>
  <si>
    <t>足立愉有子</t>
  </si>
  <si>
    <t>澤﨑　奈実②</t>
  </si>
  <si>
    <t>佐藤　凛奈②</t>
  </si>
  <si>
    <t>杉本　愛渚②</t>
  </si>
  <si>
    <t>市川　夢菜①</t>
  </si>
  <si>
    <t>神田　　愛①</t>
  </si>
  <si>
    <t>平松　穂羽②</t>
  </si>
  <si>
    <t>木口　心那②</t>
  </si>
  <si>
    <t>亀山　琥珀②</t>
  </si>
  <si>
    <t>小川　紗矢②</t>
  </si>
  <si>
    <t>岐阜聖徳</t>
  </si>
  <si>
    <t>児島　　涼</t>
  </si>
  <si>
    <t>久野　　響②</t>
  </si>
  <si>
    <t>細野　心来②</t>
  </si>
  <si>
    <t>吉川　　凜②</t>
  </si>
  <si>
    <t>橋本　亜音①</t>
  </si>
  <si>
    <t>櫻井　麗奈②</t>
  </si>
  <si>
    <t>羽賀　愛華①</t>
  </si>
  <si>
    <t>岩田妃良莉①</t>
  </si>
  <si>
    <t>井戸　優希②</t>
  </si>
  <si>
    <t>岐阜城北</t>
  </si>
  <si>
    <t>上原　一人</t>
  </si>
  <si>
    <t>福手ももこ②</t>
  </si>
  <si>
    <t>梅田　　陽②</t>
  </si>
  <si>
    <t>丹羽優衣奈②</t>
  </si>
  <si>
    <t>堀部　羽美①</t>
  </si>
  <si>
    <t>ｻﾅﾘﾗﾍｲﾘｰ  ②</t>
    <phoneticPr fontId="28"/>
  </si>
  <si>
    <t>青山　拓矢</t>
  </si>
  <si>
    <t>山村　恵史</t>
  </si>
  <si>
    <t>小瀬喜代治</t>
  </si>
  <si>
    <t>柳　　忠慶</t>
  </si>
  <si>
    <t>鹿島朝日</t>
  </si>
  <si>
    <t>杉田　健心</t>
  </si>
  <si>
    <t>浜崎　侑弥</t>
  </si>
  <si>
    <t>下田　莉々</t>
  </si>
  <si>
    <t>岩田　侑芽</t>
  </si>
  <si>
    <t>園井　美月</t>
  </si>
  <si>
    <t>上原　綺里</t>
  </si>
  <si>
    <t>平光　更彩</t>
  </si>
  <si>
    <t>澤﨑　奈実</t>
  </si>
  <si>
    <t>丹羽　絢香</t>
  </si>
  <si>
    <t>福井　　優</t>
  </si>
  <si>
    <t>丹羽　絢子</t>
  </si>
  <si>
    <t>𠮷村　咲乃</t>
  </si>
  <si>
    <t>岐阜</t>
    <rPh sb="0" eb="2">
      <t>ギフ</t>
    </rPh>
    <phoneticPr fontId="28"/>
  </si>
  <si>
    <t>鈴木　啓太</t>
  </si>
  <si>
    <t>黒田　晃史</t>
  </si>
  <si>
    <t>村田　佑太</t>
  </si>
  <si>
    <t>伏屋　慶一</t>
  </si>
  <si>
    <t>三宅　　諒</t>
  </si>
  <si>
    <t>浅野琥太郎</t>
  </si>
  <si>
    <t>川村　祐大</t>
  </si>
  <si>
    <t>長江　菅太</t>
  </si>
  <si>
    <t>奥村　陽太</t>
  </si>
  <si>
    <t>山下銀之丞</t>
  </si>
  <si>
    <t>藤田恵実里</t>
  </si>
  <si>
    <t>飯田ほのか</t>
  </si>
  <si>
    <t>小川　侑紗</t>
  </si>
  <si>
    <t>亀川　蒼空</t>
  </si>
  <si>
    <t>北川　絢奈</t>
  </si>
  <si>
    <t>土屋　優音</t>
  </si>
  <si>
    <t>佐々木祐子</t>
  </si>
  <si>
    <t>福手ももこ</t>
  </si>
  <si>
    <t>梅田　　陽</t>
  </si>
  <si>
    <t>細川　真由</t>
  </si>
  <si>
    <t>大西　崚央</t>
  </si>
  <si>
    <t>國井　恵佑</t>
  </si>
  <si>
    <t>伏屋　若葉</t>
  </si>
  <si>
    <t>片山　将吾</t>
  </si>
  <si>
    <t>北村　聡麿</t>
  </si>
  <si>
    <t>辻　　隼平</t>
  </si>
  <si>
    <t>河辺　一心</t>
  </si>
  <si>
    <t>杉本　愛渚</t>
  </si>
  <si>
    <t>浅井萌々香</t>
  </si>
  <si>
    <t>笠井　祐樹</t>
  </si>
  <si>
    <t>佐藤　　漣</t>
  </si>
  <si>
    <t>中村　洸翔</t>
  </si>
  <si>
    <t>堀　　みう</t>
  </si>
  <si>
    <t>服部市桜里</t>
  </si>
  <si>
    <t>平野　和奏</t>
  </si>
  <si>
    <t>塩谷　友菜</t>
  </si>
  <si>
    <t>西濃</t>
    <rPh sb="0" eb="2">
      <t>セイノウ</t>
    </rPh>
    <phoneticPr fontId="28"/>
  </si>
  <si>
    <t>伊藤　榛花</t>
  </si>
  <si>
    <t>傍島　美紗</t>
  </si>
  <si>
    <t>渡邉　珠玖</t>
  </si>
  <si>
    <t>長尾　侑和</t>
  </si>
  <si>
    <t>北野　旦佳</t>
  </si>
  <si>
    <t>福井亜久斗</t>
  </si>
  <si>
    <t>横山　崇史</t>
  </si>
  <si>
    <t>橋本　知暖</t>
  </si>
  <si>
    <t>山﨑　悠加</t>
  </si>
  <si>
    <t>大橋　奈桜</t>
  </si>
  <si>
    <t>岩川　由奈</t>
  </si>
  <si>
    <t>渡邊　陽向</t>
  </si>
  <si>
    <t>光井　祐輝</t>
  </si>
  <si>
    <t>髙木　淳平</t>
  </si>
  <si>
    <t>小竹　翔太</t>
  </si>
  <si>
    <t>則武　愛良</t>
  </si>
  <si>
    <t>水野　花娃</t>
  </si>
  <si>
    <t>三品　遥輝</t>
  </si>
  <si>
    <t>尾関日乃佑</t>
  </si>
  <si>
    <t>伊左治遥人</t>
  </si>
  <si>
    <t>小杉　修蔵</t>
  </si>
  <si>
    <t>帝京大可児</t>
  </si>
  <si>
    <t>波多野一太</t>
  </si>
  <si>
    <t>江川　尚希</t>
  </si>
  <si>
    <t>関有知</t>
  </si>
  <si>
    <t>佐藤　櫂舟</t>
  </si>
  <si>
    <t>田口　心優</t>
  </si>
  <si>
    <t>日置　心音</t>
  </si>
  <si>
    <t>松永　珠莉</t>
  </si>
  <si>
    <t>吉村　知優</t>
  </si>
  <si>
    <t>髙木純愛梨</t>
  </si>
  <si>
    <t>前田　彩羽</t>
  </si>
  <si>
    <t>後藤　累伽</t>
  </si>
  <si>
    <t>久保　宏斗</t>
  </si>
  <si>
    <t>大野　昊大</t>
  </si>
  <si>
    <t>熊崎　一絆</t>
  </si>
  <si>
    <t>伊藤　　汀</t>
  </si>
  <si>
    <t>今井　柊吾</t>
  </si>
  <si>
    <t>佐久間　結人</t>
  </si>
  <si>
    <t>鈴木 　  和</t>
  </si>
  <si>
    <t>西村　優汰</t>
  </si>
  <si>
    <t>後藤　夢海</t>
  </si>
  <si>
    <t>野口　莉央</t>
  </si>
  <si>
    <t>吉田　桜子</t>
  </si>
  <si>
    <t>片岡　心菜</t>
  </si>
  <si>
    <t>水野　心菜</t>
  </si>
  <si>
    <t>永瀨　綾華</t>
  </si>
  <si>
    <t>藤吉　優香</t>
  </si>
  <si>
    <t>神田　琉斗</t>
  </si>
  <si>
    <t>杉山　頼斗</t>
  </si>
  <si>
    <t>前島　隼也</t>
  </si>
  <si>
    <t>渡邉　泰成</t>
  </si>
  <si>
    <t>金竹優衣人</t>
  </si>
  <si>
    <t>武義</t>
  </si>
  <si>
    <t>勝田龍之介</t>
  </si>
  <si>
    <t>河村　美空</t>
  </si>
  <si>
    <t>足立　　蒼</t>
  </si>
  <si>
    <t>林　亜梨左</t>
  </si>
  <si>
    <t>郡上</t>
  </si>
  <si>
    <t>中嶋　夏歩</t>
  </si>
  <si>
    <t>花井　美月</t>
  </si>
  <si>
    <t>加藤　樹真</t>
  </si>
  <si>
    <t>橋詰　拡輝</t>
  </si>
  <si>
    <t>山本　悠生</t>
  </si>
  <si>
    <t>山崎正二朗</t>
  </si>
  <si>
    <t>古林　優衣</t>
  </si>
  <si>
    <t>池俣　知佳</t>
  </si>
  <si>
    <t>田牧　里渉</t>
  </si>
  <si>
    <t>加藤　佑真</t>
  </si>
  <si>
    <t>白井幸太朗</t>
  </si>
  <si>
    <t>田中　智稀</t>
  </si>
  <si>
    <t>森　彩花里</t>
  </si>
  <si>
    <t>鈴木　心遥</t>
  </si>
  <si>
    <t>藤田　紗衣</t>
  </si>
  <si>
    <t>大石茉理奈</t>
  </si>
  <si>
    <t>西濃</t>
    <rPh sb="0" eb="1">
      <t>ニシ</t>
    </rPh>
    <phoneticPr fontId="28"/>
  </si>
  <si>
    <t>中濃</t>
    <rPh sb="0" eb="2">
      <t>チュウノウ</t>
    </rPh>
    <phoneticPr fontId="28"/>
  </si>
  <si>
    <t>東濃</t>
    <rPh sb="0" eb="2">
      <t>トウノウ</t>
    </rPh>
    <phoneticPr fontId="28"/>
  </si>
  <si>
    <t>②</t>
    <phoneticPr fontId="28"/>
  </si>
  <si>
    <t>①</t>
    <phoneticPr fontId="28"/>
  </si>
  <si>
    <t>②</t>
  </si>
  <si>
    <t>後藤　朝陽</t>
    <phoneticPr fontId="28"/>
  </si>
  <si>
    <t>花井　由弥②</t>
    <phoneticPr fontId="28"/>
  </si>
  <si>
    <t>田口　心優②</t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</si>
</sst>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Arial"/>
      <family val="2"/>
    </font>
    <font>
      <sz val="11"/>
      <color indexed="17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49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9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4" fillId="0" borderId="0">
      <alignment vertical="center"/>
    </xf>
    <xf numFmtId="0" fontId="18" fillId="0" borderId="0"/>
    <xf numFmtId="0" fontId="18" fillId="0" borderId="0"/>
    <xf numFmtId="0" fontId="29" fillId="0" borderId="0">
      <alignment vertical="center"/>
    </xf>
    <xf numFmtId="0" fontId="29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20" fillId="0" borderId="0" xfId="43" applyFont="1" applyAlignment="1">
      <alignment horizontal="center" vertical="center"/>
    </xf>
    <xf numFmtId="0" fontId="21" fillId="0" borderId="0" xfId="43" applyFont="1" applyAlignment="1">
      <alignment horizontal="center" vertical="center"/>
    </xf>
    <xf numFmtId="0" fontId="22" fillId="0" borderId="0" xfId="43" applyFont="1" applyAlignment="1">
      <alignment horizontal="center" vertical="center"/>
    </xf>
    <xf numFmtId="0" fontId="21" fillId="0" borderId="13" xfId="43" applyFont="1" applyBorder="1" applyAlignment="1">
      <alignment vertical="center"/>
    </xf>
    <xf numFmtId="0" fontId="23" fillId="0" borderId="0" xfId="43" applyFont="1" applyAlignment="1">
      <alignment horizontal="center" vertical="center"/>
    </xf>
    <xf numFmtId="0" fontId="20" fillId="0" borderId="14" xfId="43" applyFont="1" applyBorder="1" applyAlignment="1">
      <alignment horizontal="center" vertical="center"/>
    </xf>
    <xf numFmtId="0" fontId="20" fillId="0" borderId="15" xfId="43" applyFont="1" applyBorder="1" applyAlignment="1">
      <alignment horizontal="center" vertical="center"/>
    </xf>
    <xf numFmtId="0" fontId="20" fillId="0" borderId="16" xfId="43" applyFont="1" applyBorder="1" applyAlignment="1">
      <alignment horizontal="center" vertical="center"/>
    </xf>
    <xf numFmtId="0" fontId="20" fillId="0" borderId="17" xfId="43" applyFont="1" applyBorder="1" applyAlignment="1">
      <alignment horizontal="center" vertical="center"/>
    </xf>
    <xf numFmtId="0" fontId="20" fillId="0" borderId="18" xfId="43" applyFont="1" applyBorder="1" applyAlignment="1">
      <alignment horizontal="center" vertical="center"/>
    </xf>
    <xf numFmtId="0" fontId="20" fillId="0" borderId="19" xfId="43" applyFont="1" applyBorder="1" applyAlignment="1">
      <alignment horizontal="center" vertical="center"/>
    </xf>
    <xf numFmtId="0" fontId="20" fillId="0" borderId="20" xfId="43" applyFont="1" applyBorder="1" applyAlignment="1">
      <alignment horizontal="center" vertical="center"/>
    </xf>
    <xf numFmtId="0" fontId="20" fillId="0" borderId="21" xfId="43" applyFont="1" applyBorder="1" applyAlignment="1">
      <alignment horizontal="center" vertical="center"/>
    </xf>
    <xf numFmtId="0" fontId="20" fillId="0" borderId="22" xfId="43" applyFont="1" applyBorder="1" applyAlignment="1">
      <alignment horizontal="center" vertical="center"/>
    </xf>
    <xf numFmtId="0" fontId="20" fillId="0" borderId="23" xfId="43" applyFont="1" applyBorder="1" applyAlignment="1">
      <alignment horizontal="center" vertical="center"/>
    </xf>
    <xf numFmtId="0" fontId="20" fillId="0" borderId="24" xfId="43" applyFont="1" applyBorder="1" applyAlignment="1">
      <alignment horizontal="center" vertical="center"/>
    </xf>
    <xf numFmtId="0" fontId="20" fillId="0" borderId="25" xfId="43" applyFont="1" applyBorder="1" applyAlignment="1">
      <alignment horizontal="center" vertical="center"/>
    </xf>
    <xf numFmtId="0" fontId="20" fillId="0" borderId="26" xfId="43" applyFont="1" applyBorder="1" applyAlignment="1">
      <alignment horizontal="center" vertical="center"/>
    </xf>
    <xf numFmtId="0" fontId="20" fillId="0" borderId="27" xfId="43" applyFont="1" applyBorder="1" applyAlignment="1">
      <alignment horizontal="center" vertical="center"/>
    </xf>
    <xf numFmtId="0" fontId="20" fillId="0" borderId="28" xfId="43" applyFont="1" applyBorder="1" applyAlignment="1">
      <alignment horizontal="center" vertical="center"/>
    </xf>
    <xf numFmtId="0" fontId="20" fillId="0" borderId="29" xfId="43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30" xfId="0" applyFont="1" applyBorder="1"/>
    <xf numFmtId="0" fontId="24" fillId="0" borderId="31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32" xfId="0" applyFont="1" applyBorder="1"/>
    <xf numFmtId="0" fontId="24" fillId="0" borderId="33" xfId="0" applyFont="1" applyBorder="1"/>
    <xf numFmtId="0" fontId="24" fillId="0" borderId="18" xfId="0" applyFont="1" applyBorder="1"/>
    <xf numFmtId="0" fontId="24" fillId="0" borderId="34" xfId="0" applyFont="1" applyBorder="1"/>
    <xf numFmtId="0" fontId="24" fillId="0" borderId="35" xfId="0" applyFont="1" applyBorder="1"/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20" fillId="0" borderId="37" xfId="43" applyFont="1" applyBorder="1" applyAlignment="1">
      <alignment horizontal="center" vertical="center"/>
    </xf>
    <xf numFmtId="0" fontId="20" fillId="0" borderId="38" xfId="43" applyFont="1" applyBorder="1" applyAlignment="1">
      <alignment horizontal="center" vertical="center"/>
    </xf>
    <xf numFmtId="0" fontId="20" fillId="0" borderId="39" xfId="43" applyFont="1" applyBorder="1" applyAlignment="1">
      <alignment horizontal="center" vertical="center"/>
    </xf>
    <xf numFmtId="0" fontId="24" fillId="0" borderId="0" xfId="0" applyFont="1" applyAlignment="1">
      <alignment horizontal="center" vertical="top" shrinkToFit="1"/>
    </xf>
    <xf numFmtId="0" fontId="30" fillId="0" borderId="0" xfId="0" applyFont="1"/>
    <xf numFmtId="176" fontId="30" fillId="0" borderId="0" xfId="0" applyNumberFormat="1" applyFont="1" applyAlignment="1">
      <alignment horizontal="center" vertical="center"/>
    </xf>
    <xf numFmtId="0" fontId="0" fillId="24" borderId="0" xfId="0" applyFill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0" fillId="0" borderId="18" xfId="43" applyFont="1" applyBorder="1" applyAlignment="1">
      <alignment horizontal="center" vertical="center" shrinkToFit="1"/>
    </xf>
    <xf numFmtId="0" fontId="20" fillId="0" borderId="22" xfId="43" applyFont="1" applyBorder="1" applyAlignment="1">
      <alignment horizontal="center" vertical="center" shrinkToFit="1"/>
    </xf>
    <xf numFmtId="0" fontId="20" fillId="0" borderId="26" xfId="43" applyFont="1" applyBorder="1" applyAlignment="1">
      <alignment horizontal="center" vertical="center" shrinkToFit="1"/>
    </xf>
    <xf numFmtId="0" fontId="24" fillId="0" borderId="0" xfId="0" applyFont="1" applyAlignment="1">
      <alignment shrinkToFit="1"/>
    </xf>
    <xf numFmtId="0" fontId="24" fillId="0" borderId="0" xfId="0" applyFont="1" applyAlignment="1">
      <alignment horizontal="distributed" vertical="center"/>
    </xf>
    <xf numFmtId="176" fontId="0" fillId="0" borderId="0" xfId="0" applyNumberFormat="1" applyAlignment="1">
      <alignment horizontal="center" vertical="center"/>
    </xf>
    <xf numFmtId="0" fontId="29" fillId="24" borderId="0" xfId="44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76" fontId="0" fillId="0" borderId="48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9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44" applyFont="1">
      <alignment vertical="center"/>
    </xf>
    <xf numFmtId="0" fontId="29" fillId="0" borderId="0" xfId="44">
      <alignment vertical="center"/>
    </xf>
    <xf numFmtId="0" fontId="29" fillId="24" borderId="0" xfId="44" applyFill="1">
      <alignment vertical="center"/>
    </xf>
    <xf numFmtId="0" fontId="0" fillId="0" borderId="0" xfId="0" applyAlignment="1">
      <alignment vertical="center" shrinkToFit="1"/>
    </xf>
    <xf numFmtId="0" fontId="29" fillId="0" borderId="0" xfId="45">
      <alignment vertical="center"/>
    </xf>
    <xf numFmtId="0" fontId="0" fillId="0" borderId="0" xfId="45" applyFont="1">
      <alignment vertical="center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vertical="center"/>
    </xf>
    <xf numFmtId="0" fontId="30" fillId="0" borderId="0" xfId="45" applyFont="1">
      <alignment vertical="center"/>
    </xf>
    <xf numFmtId="176" fontId="30" fillId="0" borderId="0" xfId="0" applyNumberFormat="1" applyFont="1" applyAlignment="1">
      <alignment vertical="center"/>
    </xf>
    <xf numFmtId="0" fontId="24" fillId="0" borderId="22" xfId="41" applyBorder="1" applyAlignment="1">
      <alignment horizontal="center" vertical="center"/>
    </xf>
    <xf numFmtId="0" fontId="24" fillId="0" borderId="19" xfId="41" applyBorder="1" applyAlignment="1">
      <alignment horizontal="center" vertical="center"/>
    </xf>
    <xf numFmtId="0" fontId="24" fillId="0" borderId="18" xfId="41" applyBorder="1" applyAlignment="1">
      <alignment horizontal="center" vertical="center"/>
    </xf>
    <xf numFmtId="0" fontId="24" fillId="0" borderId="20" xfId="41" applyBorder="1" applyAlignment="1">
      <alignment horizontal="center" vertical="center"/>
    </xf>
    <xf numFmtId="0" fontId="24" fillId="0" borderId="0" xfId="0" applyFont="1" applyAlignment="1">
      <alignment horizontal="distributed" vertical="center" shrinkToFit="1"/>
    </xf>
    <xf numFmtId="0" fontId="0" fillId="0" borderId="20" xfId="0" applyBorder="1"/>
    <xf numFmtId="0" fontId="0" fillId="0" borderId="19" xfId="0" applyBorder="1"/>
    <xf numFmtId="0" fontId="24" fillId="0" borderId="2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4" xfId="0" applyFont="1" applyBorder="1"/>
    <xf numFmtId="0" fontId="0" fillId="0" borderId="18" xfId="0" applyBorder="1"/>
    <xf numFmtId="0" fontId="24" fillId="0" borderId="22" xfId="41" applyBorder="1">
      <alignment vertical="center"/>
    </xf>
    <xf numFmtId="0" fontId="0" fillId="24" borderId="0" xfId="45" applyFont="1" applyFill="1" applyAlignment="1">
      <alignment horizontal="center" vertical="center"/>
    </xf>
    <xf numFmtId="0" fontId="0" fillId="24" borderId="0" xfId="44" applyFont="1" applyFill="1">
      <alignment vertical="center"/>
    </xf>
    <xf numFmtId="0" fontId="0" fillId="24" borderId="0" xfId="44" applyFont="1" applyFill="1" applyAlignment="1">
      <alignment horizontal="center" vertical="center"/>
    </xf>
    <xf numFmtId="0" fontId="32" fillId="0" borderId="24" xfId="43" applyFont="1" applyBorder="1" applyAlignment="1">
      <alignment horizontal="center" vertical="center"/>
    </xf>
    <xf numFmtId="0" fontId="32" fillId="0" borderId="22" xfId="43" applyFont="1" applyBorder="1" applyAlignment="1">
      <alignment horizontal="center" vertical="center"/>
    </xf>
    <xf numFmtId="0" fontId="32" fillId="0" borderId="23" xfId="43" applyFont="1" applyBorder="1" applyAlignment="1">
      <alignment horizontal="center" vertical="center"/>
    </xf>
    <xf numFmtId="0" fontId="32" fillId="0" borderId="25" xfId="43" applyFont="1" applyBorder="1" applyAlignment="1">
      <alignment horizontal="center" vertical="center"/>
    </xf>
    <xf numFmtId="0" fontId="32" fillId="0" borderId="36" xfId="43" applyFont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13" xfId="43" applyFont="1" applyBorder="1" applyAlignment="1">
      <alignment horizontal="left" vertical="center"/>
    </xf>
    <xf numFmtId="0" fontId="27" fillId="0" borderId="0" xfId="43" applyFont="1" applyAlignment="1">
      <alignment horizontal="left" vertical="center"/>
    </xf>
    <xf numFmtId="0" fontId="25" fillId="0" borderId="40" xfId="43" applyFont="1" applyBorder="1" applyAlignment="1">
      <alignment horizontal="center" vertical="center"/>
    </xf>
    <xf numFmtId="0" fontId="25" fillId="0" borderId="41" xfId="43" applyFont="1" applyBorder="1" applyAlignment="1">
      <alignment horizontal="center" vertical="center"/>
    </xf>
    <xf numFmtId="0" fontId="25" fillId="0" borderId="42" xfId="43" applyFont="1" applyBorder="1" applyAlignment="1">
      <alignment horizontal="center" vertical="center"/>
    </xf>
    <xf numFmtId="0" fontId="20" fillId="0" borderId="43" xfId="43" applyFont="1" applyBorder="1" applyAlignment="1">
      <alignment horizontal="center" vertical="center" wrapText="1"/>
    </xf>
    <xf numFmtId="0" fontId="20" fillId="0" borderId="44" xfId="43" applyFont="1" applyBorder="1" applyAlignment="1">
      <alignment horizontal="center" vertical="center"/>
    </xf>
    <xf numFmtId="0" fontId="27" fillId="0" borderId="43" xfId="43" applyFont="1" applyBorder="1" applyAlignment="1">
      <alignment horizontal="center" vertical="center"/>
    </xf>
    <xf numFmtId="0" fontId="27" fillId="0" borderId="44" xfId="43" applyFont="1" applyBorder="1" applyAlignment="1">
      <alignment horizontal="center" vertical="center"/>
    </xf>
    <xf numFmtId="0" fontId="20" fillId="0" borderId="45" xfId="43" applyFont="1" applyBorder="1" applyAlignment="1">
      <alignment horizontal="distributed" vertical="center"/>
    </xf>
    <xf numFmtId="0" fontId="20" fillId="0" borderId="14" xfId="43" applyFont="1" applyBorder="1" applyAlignment="1">
      <alignment horizontal="distributed" vertical="center"/>
    </xf>
    <xf numFmtId="0" fontId="20" fillId="0" borderId="46" xfId="43" applyFont="1" applyBorder="1" applyAlignment="1">
      <alignment horizontal="distributed" vertical="center"/>
    </xf>
    <xf numFmtId="0" fontId="20" fillId="0" borderId="16" xfId="43" applyFont="1" applyBorder="1" applyAlignment="1">
      <alignment horizontal="distributed" vertical="center"/>
    </xf>
    <xf numFmtId="0" fontId="20" fillId="0" borderId="45" xfId="43" applyFont="1" applyBorder="1" applyAlignment="1">
      <alignment horizontal="center" vertical="center"/>
    </xf>
    <xf numFmtId="0" fontId="20" fillId="0" borderId="14" xfId="43" applyFont="1" applyBorder="1" applyAlignment="1">
      <alignment horizontal="center" vertical="center"/>
    </xf>
    <xf numFmtId="176" fontId="24" fillId="0" borderId="0" xfId="0" applyNumberFormat="1" applyFont="1" applyAlignment="1">
      <alignment horizontal="distributed" vertical="center"/>
    </xf>
    <xf numFmtId="0" fontId="24" fillId="0" borderId="0" xfId="0" applyFont="1" applyAlignment="1">
      <alignment horizontal="center"/>
    </xf>
    <xf numFmtId="176" fontId="20" fillId="0" borderId="0" xfId="0" applyNumberFormat="1" applyFont="1" applyAlignment="1">
      <alignment horizontal="distributed" vertical="center"/>
    </xf>
    <xf numFmtId="176" fontId="24" fillId="0" borderId="0" xfId="0" applyNumberFormat="1" applyFont="1" applyAlignment="1">
      <alignment horizontal="distributed" vertical="center" shrinkToFit="1"/>
    </xf>
    <xf numFmtId="0" fontId="24" fillId="0" borderId="0" xfId="0" applyFont="1" applyAlignment="1">
      <alignment horizontal="distributed" vertical="center" shrinkToFit="1"/>
    </xf>
    <xf numFmtId="0" fontId="20" fillId="0" borderId="50" xfId="43" applyFont="1" applyBorder="1" applyAlignment="1">
      <alignment horizontal="center" vertical="center"/>
    </xf>
    <xf numFmtId="0" fontId="20" fillId="0" borderId="17" xfId="43" applyFont="1" applyBorder="1" applyAlignment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2" xr:uid="{00000000-0005-0000-0000-00002A000000}"/>
    <cellStyle name="標準 2 3" xfId="47" xr:uid="{19D9F002-7866-49A3-AC9A-E5B1835C17A5}"/>
    <cellStyle name="標準 3" xfId="48" xr:uid="{72BC3622-CC0D-45C4-9C17-4E9A2BE262F2}"/>
    <cellStyle name="標準_H16県新人戦登録選手一覧" xfId="43" xr:uid="{00000000-0005-0000-0000-00002B000000}"/>
    <cellStyle name="標準_県新人戦シード" xfId="44" xr:uid="{00000000-0005-0000-0000-00002C000000}"/>
    <cellStyle name="標準_県新人戦シード_1" xfId="45" xr:uid="{00000000-0005-0000-0000-00002D000000}"/>
    <cellStyle name="良い" xfId="46" builtinId="26" customBuiltin="1"/>
  </cellStyles>
  <dxfs count="79"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name val="HG丸ｺﾞｼｯｸM-PRO"/>
        <family val="3"/>
        <charset val="128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family val="3"/>
        <charset val="128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family val="3"/>
        <charset val="128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HG丸ｺﾞｼｯｸM-PRO"/>
        <family val="3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HG丸ｺﾞｼｯｸM-PRO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HG丸ｺﾞｼｯｸM-PRO"/>
        <family val="3"/>
        <charset val="128"/>
        <scheme val="none"/>
      </font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10</xdr:row>
      <xdr:rowOff>180974</xdr:rowOff>
    </xdr:from>
    <xdr:to>
      <xdr:col>17</xdr:col>
      <xdr:colOff>733425</xdr:colOff>
      <xdr:row>14</xdr:row>
      <xdr:rowOff>95249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55E1A64E-4EE6-47F4-9C38-85E604DFD3CD}"/>
            </a:ext>
          </a:extLst>
        </xdr:cNvPr>
        <xdr:cNvSpPr/>
      </xdr:nvSpPr>
      <xdr:spPr>
        <a:xfrm>
          <a:off x="9258300" y="2105024"/>
          <a:ext cx="2905125" cy="676275"/>
        </a:xfrm>
        <a:prstGeom prst="wedgeRectCallout">
          <a:avLst>
            <a:gd name="adj1" fmla="val -53620"/>
            <a:gd name="adj2" fmla="val 650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学校名を入力すると氏名が自動で入ります。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yuu.gifu-net.ed.jp\c27386_&#27744;&#30000;&#39640;&#31561;&#23398;&#26657;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0BBE250-D0F3-42B1-9339-8104E8BBACDC}" name="テーブル3" displayName="テーブル3" ref="A2:D26" totalsRowShown="0" headerRowDxfId="78" headerRowBorderDxfId="77" tableBorderDxfId="76" totalsRowBorderDxfId="75" headerRowCellStyle="標準 2">
  <autoFilter ref="A2:D26" xr:uid="{7A42F9AC-B576-47DA-AA4F-F1E15205BAD6}"/>
  <sortState xmlns:xlrd2="http://schemas.microsoft.com/office/spreadsheetml/2017/richdata2" ref="A3:D26">
    <sortCondition ref="D2:D26"/>
  </sortState>
  <tableColumns count="4">
    <tableColumn id="1" xr3:uid="{0648BA84-CE3D-4E02-8404-8FF96A44DF7C}" name="選手氏名" dataDxfId="74" dataCellStyle="標準 2"/>
    <tableColumn id="2" xr3:uid="{EC75B84F-8B9E-4A02-9325-6681FF47A587}" name="学年" dataDxfId="73" dataCellStyle="標準 2"/>
    <tableColumn id="3" xr3:uid="{5185FA68-B620-4DD0-AD28-56B3D82CAF5A}" name="学校名" dataDxfId="72" dataCellStyle="標準 2"/>
    <tableColumn id="4" xr3:uid="{5798E63B-D6FF-480E-AFAE-BFDE870561C7}" name="地区" dataDxfId="71" dataCellStyle="標準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A95ED3D-0A5C-4060-9F87-40E5A95658E2}" name="テーブル4" displayName="テーブル4" ref="F2:I26" totalsRowShown="0" headerRowDxfId="70" dataDxfId="68" headerRowBorderDxfId="69" tableBorderDxfId="67" totalsRowBorderDxfId="66" headerRowCellStyle="標準 2">
  <autoFilter ref="F2:I26" xr:uid="{8678A8DF-0D7B-42D8-AC8C-77E8FB188873}"/>
  <sortState xmlns:xlrd2="http://schemas.microsoft.com/office/spreadsheetml/2017/richdata2" ref="F3:I26">
    <sortCondition ref="I2:I26"/>
  </sortState>
  <tableColumns count="4">
    <tableColumn id="1" xr3:uid="{3743D344-782D-4357-AB0A-1954CC53E63F}" name="選手氏名" dataDxfId="65" dataCellStyle="標準 2"/>
    <tableColumn id="2" xr3:uid="{773D857E-6B84-42CD-9A63-CAA12010E5B0}" name="学年" dataDxfId="64" dataCellStyle="標準 2"/>
    <tableColumn id="3" xr3:uid="{AA427076-0F51-4D56-86CA-1AEF68A24589}" name="学校名" dataDxfId="63" dataCellStyle="標準 2"/>
    <tableColumn id="4" xr3:uid="{5A7121B8-EB26-4922-9980-2C0912FEA4C9}" name="地区" dataDxfId="6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4E69CBF-E6B0-47E9-B380-BEF22942CB14}" name="テーブル5" displayName="テーブル5" ref="A29:D46" totalsRowShown="0" headerRowBorderDxfId="61" tableBorderDxfId="60" totalsRowBorderDxfId="59">
  <autoFilter ref="A29:D46" xr:uid="{C3A85226-BAB1-4352-A993-BA08133A6332}"/>
  <tableColumns count="4">
    <tableColumn id="1" xr3:uid="{AF8D7393-8B3A-4031-B15B-67477A6EC69E}" name="選手氏名" dataDxfId="58"/>
    <tableColumn id="2" xr3:uid="{81E8D420-3347-42DA-BA35-6A6EBCF7E7F0}" name="学年" dataDxfId="57"/>
    <tableColumn id="3" xr3:uid="{CC5E993A-0C57-437F-8F88-4617339397FD}" name="学校名" dataDxfId="56"/>
    <tableColumn id="4" xr3:uid="{F38A009F-3206-4495-AE76-D7D8F085D0BF}" name="地区" dataDxfId="5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2A08BDB-E34D-4AFC-9668-E97265817964}" name="テーブル6" displayName="テーブル6" ref="F29:I44" totalsRowShown="0" headerRowBorderDxfId="54" tableBorderDxfId="53" totalsRowBorderDxfId="52">
  <autoFilter ref="F29:I44" xr:uid="{536A90B0-F7EB-4677-9B04-ABC840A249E2}"/>
  <tableColumns count="4">
    <tableColumn id="1" xr3:uid="{FEA6DF3A-3F91-4946-9BBE-F6EE454CE1B7}" name="選手氏名" dataDxfId="51"/>
    <tableColumn id="2" xr3:uid="{EB8D313E-754A-447B-AD32-0C4B595B30B1}" name="学年" dataDxfId="50"/>
    <tableColumn id="3" xr3:uid="{44167AF1-8B7A-42F6-BAA2-27F4AA0D0A8B}" name="学校名" dataDxfId="49"/>
    <tableColumn id="4" xr3:uid="{5B6A0EE7-21D4-451D-B393-BF67A501FCDB}" name="地区" dataDxfId="4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62D9AB-245F-4B46-BCFE-AEE3702EA4C9}" name="テーブル1" displayName="テーブル1" ref="A2:D42" totalsRowShown="0" headerRowDxfId="47" headerRowBorderDxfId="46" tableBorderDxfId="45" totalsRowBorderDxfId="44" headerRowCellStyle="標準 2">
  <autoFilter ref="A2:D42" xr:uid="{7138A8D7-FB83-438A-9A54-0CC664EC3156}"/>
  <sortState xmlns:xlrd2="http://schemas.microsoft.com/office/spreadsheetml/2017/richdata2" ref="A3:D42">
    <sortCondition ref="D2:D42"/>
  </sortState>
  <tableColumns count="4">
    <tableColumn id="1" xr3:uid="{C5EF2FA2-756E-46F2-8C7D-641628794C7A}" name="選手氏名" dataDxfId="43" dataCellStyle="標準 2"/>
    <tableColumn id="2" xr3:uid="{57603162-B6DA-4564-A4C3-F95BD59152BE}" name="学年" dataDxfId="42" dataCellStyle="標準 2"/>
    <tableColumn id="3" xr3:uid="{7D99C13E-6548-460A-92B2-46F4CB480FBB}" name="学校名" dataDxfId="41" dataCellStyle="標準 2"/>
    <tableColumn id="4" xr3:uid="{BA52EAE5-2A9C-4E5E-81D8-A608170ED0A0}" name="地区" dataDxfId="40" dataCellStyle="標準 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A1B6A99-7470-4CD7-AEDC-6361EAEA2C0B}" name="テーブル2" displayName="テーブル2" ref="F2:I42" totalsRowShown="0" headerRowDxfId="39" headerRowBorderDxfId="38" tableBorderDxfId="37" totalsRowBorderDxfId="36" headerRowCellStyle="標準 2">
  <autoFilter ref="F2:I42" xr:uid="{38FD6E5E-D1D9-48C6-8789-0F9EFC8E9989}"/>
  <sortState xmlns:xlrd2="http://schemas.microsoft.com/office/spreadsheetml/2017/richdata2" ref="F3:I42">
    <sortCondition ref="I2:I42"/>
  </sortState>
  <tableColumns count="4">
    <tableColumn id="1" xr3:uid="{B329763E-3516-47E6-99B3-900F915F77C8}" name="選手氏名" dataDxfId="35" dataCellStyle="標準 2"/>
    <tableColumn id="2" xr3:uid="{E36920C3-DC2E-4318-9D20-578750777F66}" name="学年" dataDxfId="34" dataCellStyle="標準 2"/>
    <tableColumn id="3" xr3:uid="{2706B3FE-942B-4B75-BAC6-AC06D7BF1094}" name="学校名" dataDxfId="33" dataCellStyle="標準 2"/>
    <tableColumn id="4" xr3:uid="{35EF69EA-D3C9-4D12-AF71-0B7C113F7224}" name="地区" dataDxfId="3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237A528-2FBB-40E5-9AAC-F6F9DB78558F}" name="テーブル7" displayName="テーブル7" ref="A45:D71" totalsRowShown="0" headerRowDxfId="31" headerRowBorderDxfId="30" tableBorderDxfId="29" totalsRowBorderDxfId="28" headerRowCellStyle="標準 2">
  <autoFilter ref="A45:D71" xr:uid="{6FB26C32-504C-4E9F-8443-264B3F6F1065}"/>
  <tableColumns count="4">
    <tableColumn id="1" xr3:uid="{0DA2C6A4-E09B-4D63-9033-BF26797AF74D}" name="選手氏名" dataDxfId="27"/>
    <tableColumn id="2" xr3:uid="{85D3EDBC-6D15-4FDC-8207-AE1228E93EDB}" name="学年" dataDxfId="26"/>
    <tableColumn id="3" xr3:uid="{8CBBED4C-3F8A-4E04-9D82-AF7880E2C9C8}" name="学校名" dataDxfId="25"/>
    <tableColumn id="4" xr3:uid="{065BBEA7-9158-48EA-B8F7-5DDF5B2F63D8}" name="地区" dataDxfId="2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9AE31EC-C8D7-44F7-9C7C-C5A59D9F61B8}" name="テーブル8" displayName="テーブル8" ref="F45:I71" totalsRowShown="0" headerRowDxfId="23" headerRowBorderDxfId="22" tableBorderDxfId="21" totalsRowBorderDxfId="20" headerRowCellStyle="標準 2">
  <autoFilter ref="F45:I71" xr:uid="{803060D0-E480-4453-8CF1-AE327E8703DE}"/>
  <tableColumns count="4">
    <tableColumn id="1" xr3:uid="{5EFED461-6AE8-49F8-BAF1-096D710DFEE0}" name="選手氏名" dataDxfId="19"/>
    <tableColumn id="2" xr3:uid="{D5694711-BA21-441C-BA10-24E313101C61}" name="学年" dataDxfId="18"/>
    <tableColumn id="3" xr3:uid="{35F9A136-34AA-4FF4-A4B0-1D8794E9C094}" name="学校名" dataDxfId="17"/>
    <tableColumn id="4" xr3:uid="{9C8C6EAD-0987-442A-ACF1-8BB576D2DD0E}" name="地区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Q57"/>
  <sheetViews>
    <sheetView tabSelected="1" view="pageBreakPreview" zoomScaleNormal="120" zoomScaleSheetLayoutView="100" workbookViewId="0">
      <selection activeCell="B3" sqref="B3"/>
    </sheetView>
  </sheetViews>
  <sheetFormatPr defaultColWidth="9" defaultRowHeight="13.2" x14ac:dyDescent="0.2"/>
  <cols>
    <col min="1" max="1" width="9" style="25" bestFit="1" customWidth="1"/>
    <col min="2" max="2" width="4.6640625" style="25" customWidth="1"/>
    <col min="3" max="3" width="11.77734375" style="25" customWidth="1"/>
    <col min="4" max="4" width="7.6640625" style="25" customWidth="1"/>
    <col min="5" max="12" width="4.6640625" style="25" customWidth="1"/>
    <col min="13" max="13" width="11.77734375" style="25" customWidth="1"/>
    <col min="14" max="14" width="7.6640625" style="25" customWidth="1"/>
    <col min="15" max="15" width="4.6640625" style="25" customWidth="1"/>
    <col min="16" max="16" width="9" style="25" bestFit="1"/>
    <col min="17" max="16384" width="9" style="25"/>
  </cols>
  <sheetData>
    <row r="1" spans="2:15" ht="14.4" x14ac:dyDescent="0.2">
      <c r="B1" s="98" t="s">
        <v>88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2:15" ht="14.4" x14ac:dyDescent="0.2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4" spans="2:15" ht="14.4" x14ac:dyDescent="0.2">
      <c r="B4" s="26"/>
      <c r="C4" s="26"/>
      <c r="D4" s="26"/>
      <c r="E4" s="98" t="s">
        <v>1</v>
      </c>
      <c r="F4" s="98"/>
      <c r="G4" s="98"/>
      <c r="H4" s="98"/>
      <c r="I4" s="98"/>
      <c r="J4" s="98"/>
      <c r="K4" s="98"/>
      <c r="L4" s="98"/>
      <c r="M4" s="26"/>
    </row>
    <row r="6" spans="2:15" x14ac:dyDescent="0.2">
      <c r="B6" s="97">
        <v>1</v>
      </c>
      <c r="C6" s="95" t="str">
        <f>IF(B6="","",VLOOKUP(B6,データ!$A$3:$C$18,2,0))</f>
        <v>麗澤瑞浪</v>
      </c>
      <c r="D6" s="96" t="str">
        <f>VLOOKUP(B6,データ!$A$3:$C$18,3,0)</f>
        <v>東濃</v>
      </c>
      <c r="M6" s="95" t="str">
        <f>VLOOKUP(O6,データ!$A$3:$C$18,2,0)</f>
        <v>岐阜北</v>
      </c>
      <c r="N6" s="96" t="str">
        <f>VLOOKUP(O6,データ!$A$3:$C$18,3,0)</f>
        <v>岐阜</v>
      </c>
      <c r="O6" s="95">
        <v>9</v>
      </c>
    </row>
    <row r="7" spans="2:15" x14ac:dyDescent="0.2">
      <c r="B7" s="97"/>
      <c r="C7" s="95"/>
      <c r="D7" s="96"/>
      <c r="E7" s="28"/>
      <c r="L7" s="29"/>
      <c r="M7" s="95"/>
      <c r="N7" s="96"/>
      <c r="O7" s="95"/>
    </row>
    <row r="8" spans="2:15" x14ac:dyDescent="0.2">
      <c r="B8" s="97">
        <v>2</v>
      </c>
      <c r="C8" s="95" t="str">
        <f>IF(B8="","",VLOOKUP(B8,データ!$A$3:$C$18,2,0))</f>
        <v>岐阜東</v>
      </c>
      <c r="D8" s="96" t="str">
        <f>VLOOKUP(B8,データ!$A$3:$C$18,3,0)</f>
        <v>岐阜</v>
      </c>
      <c r="E8" s="30"/>
      <c r="F8" s="28"/>
      <c r="K8" s="29"/>
      <c r="L8" s="31"/>
      <c r="M8" s="95" t="str">
        <f>VLOOKUP(O8,データ!$A$3:$C$18,2,0)</f>
        <v>多治見</v>
      </c>
      <c r="N8" s="96" t="str">
        <f>VLOOKUP(O8,データ!$A$3:$C$18,3,0)</f>
        <v>東濃</v>
      </c>
      <c r="O8" s="95">
        <v>10</v>
      </c>
    </row>
    <row r="9" spans="2:15" x14ac:dyDescent="0.2">
      <c r="B9" s="97"/>
      <c r="C9" s="95"/>
      <c r="D9" s="96"/>
      <c r="F9" s="32"/>
      <c r="K9" s="33"/>
      <c r="M9" s="95"/>
      <c r="N9" s="96"/>
      <c r="O9" s="95"/>
    </row>
    <row r="10" spans="2:15" x14ac:dyDescent="0.2">
      <c r="B10" s="97">
        <v>3</v>
      </c>
      <c r="C10" s="95" t="str">
        <f>IF(B10="","",VLOOKUP(B10,データ!$A$3:$C$18,2,0))</f>
        <v>関</v>
      </c>
      <c r="D10" s="96" t="str">
        <f>VLOOKUP(B10,データ!$A$3:$C$18,3,0)</f>
        <v>中濃</v>
      </c>
      <c r="F10" s="32"/>
      <c r="G10" s="28"/>
      <c r="J10" s="29"/>
      <c r="K10" s="33"/>
      <c r="M10" s="95" t="str">
        <f>VLOOKUP(O10,データ!$A$3:$C$18,2,0)</f>
        <v>各務原</v>
      </c>
      <c r="N10" s="96" t="str">
        <f>VLOOKUP(O10,データ!$A$3:$C$18,3,0)</f>
        <v>岐阜</v>
      </c>
      <c r="O10" s="95">
        <v>11</v>
      </c>
    </row>
    <row r="11" spans="2:15" x14ac:dyDescent="0.2">
      <c r="B11" s="97"/>
      <c r="C11" s="95"/>
      <c r="D11" s="96"/>
      <c r="E11" s="28"/>
      <c r="F11" s="30"/>
      <c r="G11" s="32"/>
      <c r="J11" s="33"/>
      <c r="K11" s="31"/>
      <c r="L11" s="29"/>
      <c r="M11" s="95"/>
      <c r="N11" s="96"/>
      <c r="O11" s="95"/>
    </row>
    <row r="12" spans="2:15" x14ac:dyDescent="0.2">
      <c r="B12" s="97">
        <v>4</v>
      </c>
      <c r="C12" s="95" t="str">
        <f>IF(B12="","",VLOOKUP(B12,データ!$A$3:$C$18,2,0))</f>
        <v>大垣東</v>
      </c>
      <c r="D12" s="96" t="str">
        <f>VLOOKUP(B12,データ!$A$3:$C$18,3,0)</f>
        <v>西濃</v>
      </c>
      <c r="E12" s="30"/>
      <c r="G12" s="32"/>
      <c r="H12" s="33"/>
      <c r="J12" s="33"/>
      <c r="L12" s="31"/>
      <c r="M12" s="95" t="str">
        <f>VLOOKUP(O12,データ!$A$3:$C$18,2,0)</f>
        <v>関商工</v>
      </c>
      <c r="N12" s="96" t="str">
        <f>VLOOKUP(O12,データ!$A$3:$C$18,3,0)</f>
        <v>中濃</v>
      </c>
      <c r="O12" s="95">
        <v>12</v>
      </c>
    </row>
    <row r="13" spans="2:15" x14ac:dyDescent="0.2">
      <c r="B13" s="97"/>
      <c r="C13" s="95"/>
      <c r="D13" s="96"/>
      <c r="H13" s="34"/>
      <c r="J13" s="33"/>
      <c r="M13" s="95"/>
      <c r="N13" s="96"/>
      <c r="O13" s="95"/>
    </row>
    <row r="14" spans="2:15" x14ac:dyDescent="0.2">
      <c r="B14" s="97">
        <v>5</v>
      </c>
      <c r="C14" s="95" t="str">
        <f>IF(B14="","",VLOOKUP(B14,データ!$A$3:$C$18,2,0))</f>
        <v>加納</v>
      </c>
      <c r="D14" s="96" t="str">
        <f>VLOOKUP(B14,データ!$A$3:$C$18,3,0)</f>
        <v>岐阜</v>
      </c>
      <c r="H14" s="33"/>
      <c r="I14" s="35"/>
      <c r="J14" s="33"/>
      <c r="M14" s="95" t="str">
        <f>VLOOKUP(O14,データ!$A$3:$C$18,2,0)</f>
        <v>恵那</v>
      </c>
      <c r="N14" s="96" t="str">
        <f>VLOOKUP(O14,データ!$A$3:$C$18,3,0)</f>
        <v>東濃</v>
      </c>
      <c r="O14" s="95">
        <v>13</v>
      </c>
    </row>
    <row r="15" spans="2:15" x14ac:dyDescent="0.2">
      <c r="B15" s="97"/>
      <c r="C15" s="95"/>
      <c r="D15" s="96"/>
      <c r="E15" s="28"/>
      <c r="H15" s="33"/>
      <c r="J15" s="33"/>
      <c r="L15" s="29"/>
      <c r="M15" s="95"/>
      <c r="N15" s="96"/>
      <c r="O15" s="95"/>
    </row>
    <row r="16" spans="2:15" x14ac:dyDescent="0.2">
      <c r="B16" s="97">
        <v>6</v>
      </c>
      <c r="C16" s="95" t="str">
        <f>IF(B16="","",VLOOKUP(B16,データ!$A$3:$C$18,2,0))</f>
        <v>中津</v>
      </c>
      <c r="D16" s="96" t="str">
        <f>VLOOKUP(B16,データ!$A$3:$C$18,3,0)</f>
        <v>東濃</v>
      </c>
      <c r="E16" s="30"/>
      <c r="F16" s="28"/>
      <c r="H16" s="33"/>
      <c r="J16" s="33"/>
      <c r="K16" s="29"/>
      <c r="L16" s="31"/>
      <c r="M16" s="95" t="str">
        <f>VLOOKUP(O16,データ!$A$3:$C$18,2,0)</f>
        <v>可児</v>
      </c>
      <c r="N16" s="96" t="str">
        <f>VLOOKUP(O16,データ!$A$3:$C$18,3,0)</f>
        <v>中濃</v>
      </c>
      <c r="O16" s="95">
        <v>14</v>
      </c>
    </row>
    <row r="17" spans="2:17" x14ac:dyDescent="0.2">
      <c r="B17" s="97"/>
      <c r="C17" s="95"/>
      <c r="D17" s="96"/>
      <c r="F17" s="32"/>
      <c r="G17" s="36"/>
      <c r="H17" s="33"/>
      <c r="J17" s="31"/>
      <c r="K17" s="33"/>
      <c r="M17" s="95"/>
      <c r="N17" s="96"/>
      <c r="O17" s="95"/>
    </row>
    <row r="18" spans="2:17" x14ac:dyDescent="0.2">
      <c r="B18" s="97">
        <v>7</v>
      </c>
      <c r="C18" s="95" t="str">
        <f>IF(B18="","",VLOOKUP(B18,データ!$A$3:$C$18,2,0))</f>
        <v>可児工</v>
      </c>
      <c r="D18" s="96" t="str">
        <f>VLOOKUP(B18,データ!$A$3:$C$18,3,0)</f>
        <v>中濃</v>
      </c>
      <c r="F18" s="32"/>
      <c r="K18" s="33"/>
      <c r="M18" s="95" t="str">
        <f>VLOOKUP(O18,データ!$A$3:$C$18,2,0)</f>
        <v>大垣南</v>
      </c>
      <c r="N18" s="96" t="str">
        <f>VLOOKUP(O18,データ!$A$3:$C$18,3,0)</f>
        <v>西濃</v>
      </c>
      <c r="O18" s="95">
        <v>15</v>
      </c>
    </row>
    <row r="19" spans="2:17" x14ac:dyDescent="0.2">
      <c r="B19" s="97"/>
      <c r="C19" s="95"/>
      <c r="D19" s="96"/>
      <c r="E19" s="28"/>
      <c r="F19" s="30"/>
      <c r="K19" s="31"/>
      <c r="L19" s="29"/>
      <c r="M19" s="95"/>
      <c r="N19" s="96"/>
      <c r="O19" s="95"/>
    </row>
    <row r="20" spans="2:17" x14ac:dyDescent="0.2">
      <c r="B20" s="97">
        <v>8</v>
      </c>
      <c r="C20" s="95" t="str">
        <f>VLOOKUP(B20,データ!$A$3:$C$18,2,0)</f>
        <v>岐阜</v>
      </c>
      <c r="D20" s="96" t="str">
        <f>VLOOKUP(B20,データ!$A$3:$C$18,3,0)</f>
        <v>岐阜</v>
      </c>
      <c r="E20" s="30"/>
      <c r="L20" s="31"/>
      <c r="M20" s="95" t="str">
        <f>VLOOKUP(O20,データ!$A$3:$C$18,2,0)</f>
        <v>県岐阜商</v>
      </c>
      <c r="N20" s="96" t="str">
        <f>VLOOKUP(O20,データ!$A$3:$C$18,3,0)</f>
        <v>岐阜</v>
      </c>
      <c r="O20" s="95">
        <v>16</v>
      </c>
    </row>
    <row r="21" spans="2:17" x14ac:dyDescent="0.2">
      <c r="B21" s="97"/>
      <c r="C21" s="95"/>
      <c r="D21" s="96"/>
      <c r="M21" s="95"/>
      <c r="N21" s="96"/>
      <c r="O21" s="95"/>
    </row>
    <row r="22" spans="2:17" ht="12.15" customHeight="1" x14ac:dyDescent="0.2"/>
    <row r="23" spans="2:17" x14ac:dyDescent="0.2">
      <c r="B23" s="27"/>
      <c r="C23" s="37" t="s">
        <v>2</v>
      </c>
      <c r="D23" s="27"/>
      <c r="O23" s="27"/>
      <c r="P23" s="27"/>
      <c r="Q23" s="27"/>
    </row>
    <row r="24" spans="2:17" x14ac:dyDescent="0.2">
      <c r="B24" s="27"/>
      <c r="C24" s="95"/>
      <c r="D24" s="97"/>
      <c r="O24" s="27"/>
      <c r="P24" s="27"/>
      <c r="Q24" s="27"/>
    </row>
    <row r="25" spans="2:17" x14ac:dyDescent="0.2">
      <c r="B25" s="27"/>
      <c r="C25" s="95"/>
      <c r="D25" s="97"/>
      <c r="E25" s="35"/>
      <c r="F25" s="35"/>
      <c r="G25" s="35"/>
      <c r="H25" s="28"/>
      <c r="O25" s="27"/>
      <c r="P25" s="27"/>
      <c r="Q25" s="27"/>
    </row>
    <row r="26" spans="2:17" x14ac:dyDescent="0.2">
      <c r="B26" s="27"/>
      <c r="C26" s="95"/>
      <c r="D26" s="97"/>
      <c r="H26" s="32"/>
      <c r="I26" s="29"/>
      <c r="J26" s="35"/>
      <c r="O26" s="27"/>
      <c r="P26" s="27"/>
      <c r="Q26" s="27"/>
    </row>
    <row r="27" spans="2:17" x14ac:dyDescent="0.2">
      <c r="B27" s="27"/>
      <c r="C27" s="95"/>
      <c r="D27" s="97"/>
      <c r="E27" s="35"/>
      <c r="F27" s="28"/>
      <c r="G27" s="31"/>
      <c r="H27" s="30"/>
      <c r="O27" s="27"/>
      <c r="P27" s="27"/>
      <c r="Q27" s="27"/>
    </row>
    <row r="28" spans="2:17" x14ac:dyDescent="0.2">
      <c r="B28" s="27"/>
      <c r="C28" s="95"/>
      <c r="D28" s="97"/>
      <c r="E28" s="36"/>
      <c r="F28" s="30"/>
      <c r="O28" s="27"/>
      <c r="P28" s="27"/>
      <c r="Q28" s="27"/>
    </row>
    <row r="29" spans="2:17" x14ac:dyDescent="0.2">
      <c r="B29" s="27"/>
      <c r="C29" s="95"/>
      <c r="D29" s="97"/>
      <c r="O29" s="27"/>
      <c r="P29" s="27"/>
      <c r="Q29" s="27"/>
    </row>
    <row r="30" spans="2:17" x14ac:dyDescent="0.2">
      <c r="B30" s="27"/>
      <c r="C30" s="54"/>
      <c r="D30" s="27"/>
      <c r="O30" s="27"/>
      <c r="P30" s="27"/>
      <c r="Q30" s="27"/>
    </row>
    <row r="31" spans="2:17" ht="12.15" customHeight="1" x14ac:dyDescent="0.2"/>
    <row r="32" spans="2:17" ht="14.4" x14ac:dyDescent="0.2">
      <c r="E32" s="98" t="s">
        <v>3</v>
      </c>
      <c r="F32" s="98"/>
      <c r="G32" s="98"/>
      <c r="H32" s="98"/>
      <c r="I32" s="98"/>
      <c r="J32" s="98"/>
      <c r="K32" s="98"/>
      <c r="L32" s="98"/>
    </row>
    <row r="34" spans="2:15" x14ac:dyDescent="0.2">
      <c r="B34" s="97">
        <v>1</v>
      </c>
      <c r="C34" s="95" t="str">
        <f>VLOOKUP(B34,データ!$D$3:$F$18,2,0)</f>
        <v>県岐阜商</v>
      </c>
      <c r="D34" s="96" t="str">
        <f>VLOOKUP(B34,データ!$D$3:$F$18,3,0)</f>
        <v>岐阜</v>
      </c>
      <c r="M34" s="95" t="str">
        <f>VLOOKUP(O34,データ!$D$3:$F$18,2,0)</f>
        <v>麗澤瑞浪</v>
      </c>
      <c r="N34" s="96" t="str">
        <f>VLOOKUP(O34,データ!$D$3:$F$18,3,0)</f>
        <v>東濃</v>
      </c>
      <c r="O34" s="97">
        <v>9</v>
      </c>
    </row>
    <row r="35" spans="2:15" x14ac:dyDescent="0.2">
      <c r="B35" s="97"/>
      <c r="C35" s="95"/>
      <c r="D35" s="96"/>
      <c r="E35" s="28"/>
      <c r="L35" s="29"/>
      <c r="M35" s="95"/>
      <c r="N35" s="96"/>
      <c r="O35" s="97"/>
    </row>
    <row r="36" spans="2:15" x14ac:dyDescent="0.2">
      <c r="B36" s="97">
        <v>2</v>
      </c>
      <c r="C36" s="95" t="str">
        <f>VLOOKUP(B36,データ!$D$3:$F$18,2,0)</f>
        <v>大垣北</v>
      </c>
      <c r="D36" s="96" t="str">
        <f>VLOOKUP(B36,データ!$D$3:$F$18,3,0)</f>
        <v>西濃</v>
      </c>
      <c r="E36" s="30"/>
      <c r="F36" s="28"/>
      <c r="K36" s="29"/>
      <c r="L36" s="31"/>
      <c r="M36" s="95" t="str">
        <f>VLOOKUP(O36,データ!$D$3:$F$18,2,0)</f>
        <v>各務原西</v>
      </c>
      <c r="N36" s="96" t="str">
        <f>VLOOKUP(O36,データ!$D$3:$F$18,3,0)</f>
        <v>岐阜</v>
      </c>
      <c r="O36" s="97">
        <v>10</v>
      </c>
    </row>
    <row r="37" spans="2:15" x14ac:dyDescent="0.2">
      <c r="B37" s="97"/>
      <c r="C37" s="95"/>
      <c r="D37" s="96"/>
      <c r="F37" s="32"/>
      <c r="K37" s="33"/>
      <c r="M37" s="95"/>
      <c r="N37" s="96"/>
      <c r="O37" s="97"/>
    </row>
    <row r="38" spans="2:15" x14ac:dyDescent="0.2">
      <c r="B38" s="97">
        <v>3</v>
      </c>
      <c r="C38" s="95" t="str">
        <f>VLOOKUP(B38,データ!$D$3:$F$18,2,0)</f>
        <v>岐阜城北</v>
      </c>
      <c r="D38" s="96" t="str">
        <f>VLOOKUP(B38,データ!$D$3:$F$18,3,0)</f>
        <v>岐阜</v>
      </c>
      <c r="F38" s="32"/>
      <c r="G38" s="28"/>
      <c r="J38" s="29"/>
      <c r="K38" s="33"/>
      <c r="M38" s="95" t="str">
        <f>VLOOKUP(O38,データ!$D$3:$F$18,2,0)</f>
        <v>可児</v>
      </c>
      <c r="N38" s="96" t="str">
        <f>VLOOKUP(O38,データ!$D$3:$F$18,3,0)</f>
        <v>中濃</v>
      </c>
      <c r="O38" s="97">
        <v>11</v>
      </c>
    </row>
    <row r="39" spans="2:15" x14ac:dyDescent="0.2">
      <c r="B39" s="97"/>
      <c r="C39" s="95"/>
      <c r="D39" s="96"/>
      <c r="E39" s="28"/>
      <c r="F39" s="30"/>
      <c r="G39" s="32"/>
      <c r="J39" s="33"/>
      <c r="K39" s="31"/>
      <c r="L39" s="29"/>
      <c r="M39" s="95"/>
      <c r="N39" s="96"/>
      <c r="O39" s="97"/>
    </row>
    <row r="40" spans="2:15" x14ac:dyDescent="0.2">
      <c r="B40" s="97">
        <v>4</v>
      </c>
      <c r="C40" s="95" t="str">
        <f>VLOOKUP(B40,データ!$D$3:$F$18,2,0)</f>
        <v>東濃実</v>
      </c>
      <c r="D40" s="96" t="str">
        <f>VLOOKUP(B40,データ!$D$3:$F$18,3,0)</f>
        <v>中濃</v>
      </c>
      <c r="E40" s="30"/>
      <c r="G40" s="32"/>
      <c r="H40" s="33"/>
      <c r="J40" s="33"/>
      <c r="L40" s="31"/>
      <c r="M40" s="95" t="str">
        <f>VLOOKUP(O40,データ!$D$3:$F$18,2,0)</f>
        <v>岐阜北</v>
      </c>
      <c r="N40" s="96" t="str">
        <f>VLOOKUP(O40,データ!$D$3:$F$18,3,0)</f>
        <v>岐阜</v>
      </c>
      <c r="O40" s="97">
        <v>12</v>
      </c>
    </row>
    <row r="41" spans="2:15" x14ac:dyDescent="0.2">
      <c r="B41" s="97"/>
      <c r="C41" s="95"/>
      <c r="D41" s="96"/>
      <c r="H41" s="34"/>
      <c r="J41" s="33"/>
      <c r="M41" s="95"/>
      <c r="N41" s="96"/>
      <c r="O41" s="97"/>
    </row>
    <row r="42" spans="2:15" x14ac:dyDescent="0.2">
      <c r="B42" s="97">
        <v>5</v>
      </c>
      <c r="C42" s="95" t="str">
        <f>VLOOKUP(B42,データ!$D$3:$F$18,2,0)</f>
        <v>大垣南</v>
      </c>
      <c r="D42" s="96" t="str">
        <f>VLOOKUP(B42,データ!$D$3:$F$18,3,0)</f>
        <v>西濃</v>
      </c>
      <c r="H42" s="33"/>
      <c r="I42" s="35"/>
      <c r="J42" s="33"/>
      <c r="M42" s="95" t="str">
        <f>VLOOKUP(O42,データ!$D$3:$F$18,2,0)</f>
        <v>岐阜聖徳</v>
      </c>
      <c r="N42" s="96" t="str">
        <f>VLOOKUP(O42,データ!$D$3:$F$18,3,0)</f>
        <v>岐阜</v>
      </c>
      <c r="O42" s="97">
        <v>13</v>
      </c>
    </row>
    <row r="43" spans="2:15" x14ac:dyDescent="0.2">
      <c r="B43" s="97"/>
      <c r="C43" s="95"/>
      <c r="D43" s="96"/>
      <c r="E43" s="28"/>
      <c r="H43" s="33"/>
      <c r="J43" s="33"/>
      <c r="L43" s="29"/>
      <c r="M43" s="95"/>
      <c r="N43" s="96"/>
      <c r="O43" s="97"/>
    </row>
    <row r="44" spans="2:15" x14ac:dyDescent="0.2">
      <c r="B44" s="97">
        <v>6</v>
      </c>
      <c r="C44" s="95" t="str">
        <f>VLOOKUP(B44,データ!$D$3:$F$18,2,0)</f>
        <v>岐阜</v>
      </c>
      <c r="D44" s="96" t="str">
        <f>VLOOKUP(B44,データ!$D$3:$F$18,3,0)</f>
        <v>岐阜</v>
      </c>
      <c r="E44" s="30"/>
      <c r="F44" s="28"/>
      <c r="H44" s="33"/>
      <c r="J44" s="33"/>
      <c r="K44" s="29"/>
      <c r="L44" s="31"/>
      <c r="M44" s="95" t="str">
        <f>VLOOKUP(O44,データ!$D$3:$F$18,2,0)</f>
        <v>多治見北</v>
      </c>
      <c r="N44" s="96" t="str">
        <f>VLOOKUP(O44,データ!$D$3:$F$18,3,0)</f>
        <v>東濃</v>
      </c>
      <c r="O44" s="97">
        <v>14</v>
      </c>
    </row>
    <row r="45" spans="2:15" x14ac:dyDescent="0.2">
      <c r="B45" s="97"/>
      <c r="C45" s="95"/>
      <c r="D45" s="96"/>
      <c r="F45" s="32"/>
      <c r="G45" s="36"/>
      <c r="H45" s="33"/>
      <c r="J45" s="31"/>
      <c r="K45" s="33"/>
      <c r="M45" s="95"/>
      <c r="N45" s="96"/>
      <c r="O45" s="97"/>
    </row>
    <row r="46" spans="2:15" x14ac:dyDescent="0.2">
      <c r="B46" s="97">
        <v>7</v>
      </c>
      <c r="C46" s="95" t="str">
        <f>VLOOKUP(B46,データ!$D$3:$F$18,2,0)</f>
        <v>関</v>
      </c>
      <c r="D46" s="96" t="str">
        <f>VLOOKUP(B46,データ!$D$3:$F$18,3,0)</f>
        <v>中濃</v>
      </c>
      <c r="F46" s="32"/>
      <c r="K46" s="33"/>
      <c r="M46" s="95" t="str">
        <f>VLOOKUP(O46,データ!$D$3:$F$18,2,0)</f>
        <v>加茂</v>
      </c>
      <c r="N46" s="96" t="str">
        <f>VLOOKUP(O46,データ!$D$3:$F$18,3,0)</f>
        <v>中濃</v>
      </c>
      <c r="O46" s="97">
        <v>15</v>
      </c>
    </row>
    <row r="47" spans="2:15" x14ac:dyDescent="0.2">
      <c r="B47" s="97"/>
      <c r="C47" s="95"/>
      <c r="D47" s="96"/>
      <c r="E47" s="28"/>
      <c r="F47" s="30"/>
      <c r="K47" s="31"/>
      <c r="L47" s="29"/>
      <c r="M47" s="95"/>
      <c r="N47" s="96"/>
      <c r="O47" s="97"/>
    </row>
    <row r="48" spans="2:15" x14ac:dyDescent="0.2">
      <c r="B48" s="97">
        <v>8</v>
      </c>
      <c r="C48" s="95" t="str">
        <f>VLOOKUP(B48,データ!$D$3:$F$18,2,0)</f>
        <v>聖マリア</v>
      </c>
      <c r="D48" s="96" t="str">
        <f>VLOOKUP(B48,データ!$D$3:$F$18,3,0)</f>
        <v>岐阜</v>
      </c>
      <c r="E48" s="30"/>
      <c r="L48" s="31"/>
      <c r="M48" s="95" t="str">
        <f>VLOOKUP(O48,データ!$D$3:$F$18,2,0)</f>
        <v>加納</v>
      </c>
      <c r="N48" s="96" t="str">
        <f>VLOOKUP(O48,データ!$D$3:$F$18,3,0)</f>
        <v>岐阜</v>
      </c>
      <c r="O48" s="97">
        <v>16</v>
      </c>
    </row>
    <row r="49" spans="2:17" x14ac:dyDescent="0.2">
      <c r="B49" s="97"/>
      <c r="C49" s="95"/>
      <c r="D49" s="96"/>
      <c r="M49" s="95"/>
      <c r="N49" s="96"/>
      <c r="O49" s="97"/>
    </row>
    <row r="51" spans="2:17" x14ac:dyDescent="0.2">
      <c r="B51" s="27"/>
      <c r="C51" s="37" t="s">
        <v>2</v>
      </c>
      <c r="D51" s="27"/>
      <c r="O51" s="27"/>
      <c r="P51" s="27"/>
      <c r="Q51" s="27"/>
    </row>
    <row r="52" spans="2:17" x14ac:dyDescent="0.2">
      <c r="B52" s="27"/>
      <c r="C52" s="95"/>
      <c r="D52" s="97"/>
      <c r="O52" s="27"/>
      <c r="P52" s="27"/>
      <c r="Q52" s="27"/>
    </row>
    <row r="53" spans="2:17" x14ac:dyDescent="0.2">
      <c r="B53" s="27"/>
      <c r="C53" s="95"/>
      <c r="D53" s="97"/>
      <c r="E53" s="35"/>
      <c r="F53" s="35"/>
      <c r="G53" s="35"/>
      <c r="H53" s="28"/>
      <c r="O53" s="27"/>
      <c r="P53" s="27"/>
      <c r="Q53" s="27"/>
    </row>
    <row r="54" spans="2:17" x14ac:dyDescent="0.2">
      <c r="B54" s="27"/>
      <c r="C54" s="95"/>
      <c r="D54" s="97"/>
      <c r="H54" s="32"/>
      <c r="I54" s="29"/>
      <c r="J54" s="35"/>
      <c r="O54" s="27"/>
      <c r="P54" s="27"/>
      <c r="Q54" s="27"/>
    </row>
    <row r="55" spans="2:17" x14ac:dyDescent="0.2">
      <c r="B55" s="27"/>
      <c r="C55" s="95"/>
      <c r="D55" s="97"/>
      <c r="E55" s="35"/>
      <c r="F55" s="28"/>
      <c r="G55" s="31"/>
      <c r="H55" s="30"/>
      <c r="O55" s="27"/>
      <c r="P55" s="27"/>
      <c r="Q55" s="27"/>
    </row>
    <row r="56" spans="2:17" x14ac:dyDescent="0.2">
      <c r="B56" s="27"/>
      <c r="C56" s="95"/>
      <c r="D56" s="97"/>
      <c r="E56" s="36"/>
      <c r="F56" s="30"/>
      <c r="O56" s="27"/>
      <c r="P56" s="27"/>
      <c r="Q56" s="27"/>
    </row>
    <row r="57" spans="2:17" x14ac:dyDescent="0.2">
      <c r="B57" s="27"/>
      <c r="C57" s="95"/>
      <c r="D57" s="97"/>
      <c r="O57" s="27"/>
      <c r="P57" s="27"/>
      <c r="Q57" s="27"/>
    </row>
  </sheetData>
  <mergeCells count="112">
    <mergeCell ref="B1:O1"/>
    <mergeCell ref="B2:O2"/>
    <mergeCell ref="E4:L4"/>
    <mergeCell ref="E32:L32"/>
    <mergeCell ref="B6:B7"/>
    <mergeCell ref="B8:B9"/>
    <mergeCell ref="B10:B11"/>
    <mergeCell ref="B12:B13"/>
    <mergeCell ref="B14:B15"/>
    <mergeCell ref="B16:B17"/>
    <mergeCell ref="N6:N7"/>
    <mergeCell ref="N8:N9"/>
    <mergeCell ref="N10:N11"/>
    <mergeCell ref="N12:N13"/>
    <mergeCell ref="N14:N15"/>
    <mergeCell ref="N16:N17"/>
    <mergeCell ref="M20:M21"/>
    <mergeCell ref="O18:O19"/>
    <mergeCell ref="O20:O21"/>
    <mergeCell ref="C34:C35"/>
    <mergeCell ref="D48:D49"/>
    <mergeCell ref="D52:D53"/>
    <mergeCell ref="D54:D55"/>
    <mergeCell ref="B42:B43"/>
    <mergeCell ref="B44:B45"/>
    <mergeCell ref="B46:B47"/>
    <mergeCell ref="B48:B49"/>
    <mergeCell ref="C6:C7"/>
    <mergeCell ref="C8:C9"/>
    <mergeCell ref="C10:C11"/>
    <mergeCell ref="C12:C13"/>
    <mergeCell ref="C14:C15"/>
    <mergeCell ref="C16:C17"/>
    <mergeCell ref="B18:B19"/>
    <mergeCell ref="B20:B21"/>
    <mergeCell ref="B34:B35"/>
    <mergeCell ref="B36:B37"/>
    <mergeCell ref="B38:B39"/>
    <mergeCell ref="B40:B41"/>
    <mergeCell ref="C48:C49"/>
    <mergeCell ref="M44:M45"/>
    <mergeCell ref="M46:M47"/>
    <mergeCell ref="M48:M49"/>
    <mergeCell ref="M18:M19"/>
    <mergeCell ref="C52:C53"/>
    <mergeCell ref="C54:C55"/>
    <mergeCell ref="C56:C57"/>
    <mergeCell ref="D6:D7"/>
    <mergeCell ref="D8:D9"/>
    <mergeCell ref="D10:D11"/>
    <mergeCell ref="D12:D13"/>
    <mergeCell ref="D14:D15"/>
    <mergeCell ref="D16:D17"/>
    <mergeCell ref="C36:C37"/>
    <mergeCell ref="C38:C39"/>
    <mergeCell ref="C40:C41"/>
    <mergeCell ref="C42:C43"/>
    <mergeCell ref="C44:C45"/>
    <mergeCell ref="C46:C47"/>
    <mergeCell ref="C18:C19"/>
    <mergeCell ref="C20:C21"/>
    <mergeCell ref="C24:C25"/>
    <mergeCell ref="C26:C27"/>
    <mergeCell ref="C28:C29"/>
    <mergeCell ref="O34:O35"/>
    <mergeCell ref="O36:O37"/>
    <mergeCell ref="O38:O39"/>
    <mergeCell ref="O40:O41"/>
    <mergeCell ref="D56:D57"/>
    <mergeCell ref="M6:M7"/>
    <mergeCell ref="M8:M9"/>
    <mergeCell ref="M10:M11"/>
    <mergeCell ref="M12:M13"/>
    <mergeCell ref="M14:M15"/>
    <mergeCell ref="M16:M17"/>
    <mergeCell ref="D36:D37"/>
    <mergeCell ref="D38:D39"/>
    <mergeCell ref="D40:D41"/>
    <mergeCell ref="D42:D43"/>
    <mergeCell ref="D44:D45"/>
    <mergeCell ref="D46:D47"/>
    <mergeCell ref="D18:D19"/>
    <mergeCell ref="D20:D21"/>
    <mergeCell ref="D24:D25"/>
    <mergeCell ref="D26:D27"/>
    <mergeCell ref="D28:D29"/>
    <mergeCell ref="D34:D35"/>
    <mergeCell ref="M42:M43"/>
    <mergeCell ref="M34:M35"/>
    <mergeCell ref="M36:M37"/>
    <mergeCell ref="M38:M39"/>
    <mergeCell ref="M40:M41"/>
    <mergeCell ref="N42:N43"/>
    <mergeCell ref="N44:N45"/>
    <mergeCell ref="N46:N47"/>
    <mergeCell ref="N48:N49"/>
    <mergeCell ref="O6:O7"/>
    <mergeCell ref="O8:O9"/>
    <mergeCell ref="O10:O11"/>
    <mergeCell ref="O12:O13"/>
    <mergeCell ref="O14:O15"/>
    <mergeCell ref="O16:O17"/>
    <mergeCell ref="N18:N19"/>
    <mergeCell ref="N20:N21"/>
    <mergeCell ref="N34:N35"/>
    <mergeCell ref="N36:N37"/>
    <mergeCell ref="N38:N39"/>
    <mergeCell ref="N40:N41"/>
    <mergeCell ref="O42:O43"/>
    <mergeCell ref="O44:O45"/>
    <mergeCell ref="O46:O47"/>
    <mergeCell ref="O48:O49"/>
  </mergeCells>
  <phoneticPr fontId="28"/>
  <conditionalFormatting sqref="C6:D21 M6:O21 C34:D49">
    <cfRule type="expression" dxfId="15" priority="3" stopIfTrue="1">
      <formula>ISERROR(C6)</formula>
    </cfRule>
  </conditionalFormatting>
  <conditionalFormatting sqref="M34:N49">
    <cfRule type="expression" dxfId="14" priority="1" stopIfTrue="1">
      <formula>ISERROR(M34)</formula>
    </cfRule>
  </conditionalFormatting>
  <printOptions horizontalCentered="1" verticalCentered="1"/>
  <pageMargins left="0.59027777777777779" right="0.59027777777777779" top="0.59027777777777779" bottom="0.59027777777777779" header="0" footer="0"/>
  <pageSetup paperSize="9" firstPageNumber="42949631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03727-D62E-4EB0-9336-02D5BBFF0F25}">
  <dimension ref="A1:I71"/>
  <sheetViews>
    <sheetView workbookViewId="0">
      <selection activeCell="B1" sqref="B1"/>
    </sheetView>
  </sheetViews>
  <sheetFormatPr defaultRowHeight="13.2" x14ac:dyDescent="0.2"/>
  <cols>
    <col min="1" max="1" width="11.21875" bestFit="1" customWidth="1"/>
    <col min="2" max="2" width="6.77734375" customWidth="1"/>
    <col min="3" max="3" width="9.21875" bestFit="1" customWidth="1"/>
    <col min="4" max="4" width="9.21875" customWidth="1"/>
    <col min="6" max="6" width="11.21875" bestFit="1" customWidth="1"/>
    <col min="7" max="7" width="6.77734375" customWidth="1"/>
    <col min="8" max="8" width="9.21875" bestFit="1" customWidth="1"/>
  </cols>
  <sheetData>
    <row r="1" spans="1:9" x14ac:dyDescent="0.2">
      <c r="A1" t="s">
        <v>48</v>
      </c>
      <c r="F1" t="s">
        <v>47</v>
      </c>
    </row>
    <row r="2" spans="1:9" x14ac:dyDescent="0.2">
      <c r="A2" s="75" t="s">
        <v>43</v>
      </c>
      <c r="B2" s="76" t="s">
        <v>44</v>
      </c>
      <c r="C2" s="77" t="s">
        <v>45</v>
      </c>
      <c r="D2" s="76" t="s">
        <v>64</v>
      </c>
      <c r="F2" s="75" t="s">
        <v>43</v>
      </c>
      <c r="G2" s="76" t="s">
        <v>44</v>
      </c>
      <c r="H2" s="77" t="s">
        <v>45</v>
      </c>
      <c r="I2" s="76" t="s">
        <v>64</v>
      </c>
    </row>
    <row r="3" spans="1:9" x14ac:dyDescent="0.2">
      <c r="A3" s="74" t="s">
        <v>427</v>
      </c>
      <c r="B3" s="74" t="s">
        <v>559</v>
      </c>
      <c r="C3" s="86" t="s">
        <v>102</v>
      </c>
      <c r="D3" s="86" t="s">
        <v>442</v>
      </c>
      <c r="F3" s="74" t="s">
        <v>436</v>
      </c>
      <c r="G3" s="74" t="s">
        <v>558</v>
      </c>
      <c r="H3" s="86" t="s">
        <v>113</v>
      </c>
      <c r="I3" s="86" t="s">
        <v>442</v>
      </c>
    </row>
    <row r="4" spans="1:9" x14ac:dyDescent="0.2">
      <c r="A4" s="74" t="s">
        <v>91</v>
      </c>
      <c r="B4" s="74" t="s">
        <v>559</v>
      </c>
      <c r="C4" s="86"/>
      <c r="D4" s="86" t="s">
        <v>442</v>
      </c>
      <c r="F4" s="74" t="s">
        <v>453</v>
      </c>
      <c r="G4" s="74" t="s">
        <v>558</v>
      </c>
      <c r="H4" s="86"/>
      <c r="I4" s="86" t="s">
        <v>442</v>
      </c>
    </row>
    <row r="5" spans="1:9" x14ac:dyDescent="0.2">
      <c r="A5" s="74" t="s">
        <v>425</v>
      </c>
      <c r="B5" s="74" t="s">
        <v>559</v>
      </c>
      <c r="C5" s="86" t="s">
        <v>102</v>
      </c>
      <c r="D5" s="86" t="s">
        <v>442</v>
      </c>
      <c r="F5" s="74" t="s">
        <v>454</v>
      </c>
      <c r="G5" s="74" t="s">
        <v>558</v>
      </c>
      <c r="H5" s="86" t="s">
        <v>134</v>
      </c>
      <c r="I5" s="86" t="s">
        <v>442</v>
      </c>
    </row>
    <row r="6" spans="1:9" x14ac:dyDescent="0.2">
      <c r="A6" s="74" t="s">
        <v>431</v>
      </c>
      <c r="B6" s="74" t="s">
        <v>558</v>
      </c>
      <c r="C6" s="86"/>
      <c r="D6" s="86" t="s">
        <v>442</v>
      </c>
      <c r="F6" s="74" t="s">
        <v>455</v>
      </c>
      <c r="G6" s="74" t="s">
        <v>558</v>
      </c>
      <c r="H6" s="86"/>
      <c r="I6" s="86" t="s">
        <v>442</v>
      </c>
    </row>
    <row r="7" spans="1:9" x14ac:dyDescent="0.2">
      <c r="A7" s="74" t="s">
        <v>430</v>
      </c>
      <c r="B7" s="74" t="s">
        <v>558</v>
      </c>
      <c r="C7" s="86" t="s">
        <v>113</v>
      </c>
      <c r="D7" s="86" t="s">
        <v>442</v>
      </c>
      <c r="F7" s="74" t="s">
        <v>456</v>
      </c>
      <c r="G7" s="74" t="s">
        <v>559</v>
      </c>
      <c r="H7" s="86" t="s">
        <v>113</v>
      </c>
      <c r="I7" s="86" t="s">
        <v>442</v>
      </c>
    </row>
    <row r="8" spans="1:9" x14ac:dyDescent="0.2">
      <c r="A8" s="74" t="s">
        <v>443</v>
      </c>
      <c r="B8" s="74" t="s">
        <v>558</v>
      </c>
      <c r="C8" s="86"/>
      <c r="D8" s="86" t="s">
        <v>442</v>
      </c>
      <c r="F8" s="74" t="s">
        <v>457</v>
      </c>
      <c r="G8" s="74" t="s">
        <v>558</v>
      </c>
      <c r="H8" s="86"/>
      <c r="I8" s="86" t="s">
        <v>442</v>
      </c>
    </row>
    <row r="9" spans="1:9" x14ac:dyDescent="0.2">
      <c r="A9" s="74" t="s">
        <v>426</v>
      </c>
      <c r="B9" s="74" t="s">
        <v>559</v>
      </c>
      <c r="C9" s="86" t="s">
        <v>102</v>
      </c>
      <c r="D9" s="86" t="s">
        <v>442</v>
      </c>
      <c r="F9" s="74" t="s">
        <v>435</v>
      </c>
      <c r="G9" s="74" t="s">
        <v>558</v>
      </c>
      <c r="H9" s="86" t="s">
        <v>17</v>
      </c>
      <c r="I9" s="86" t="s">
        <v>442</v>
      </c>
    </row>
    <row r="10" spans="1:9" x14ac:dyDescent="0.2">
      <c r="A10" s="74" t="s">
        <v>444</v>
      </c>
      <c r="B10" s="74" t="s">
        <v>558</v>
      </c>
      <c r="C10" s="86"/>
      <c r="D10" s="86" t="s">
        <v>442</v>
      </c>
      <c r="F10" s="74" t="s">
        <v>438</v>
      </c>
      <c r="G10" s="74" t="s">
        <v>559</v>
      </c>
      <c r="H10" s="86"/>
      <c r="I10" s="86" t="s">
        <v>442</v>
      </c>
    </row>
    <row r="11" spans="1:9" x14ac:dyDescent="0.2">
      <c r="A11" s="74" t="s">
        <v>445</v>
      </c>
      <c r="B11" s="74" t="s">
        <v>559</v>
      </c>
      <c r="C11" s="86" t="s">
        <v>17</v>
      </c>
      <c r="D11" s="86" t="s">
        <v>442</v>
      </c>
      <c r="F11" s="74" t="s">
        <v>458</v>
      </c>
      <c r="G11" s="74" t="s">
        <v>558</v>
      </c>
      <c r="H11" s="86" t="s">
        <v>17</v>
      </c>
      <c r="I11" s="86" t="s">
        <v>442</v>
      </c>
    </row>
    <row r="12" spans="1:9" x14ac:dyDescent="0.2">
      <c r="A12" s="74" t="s">
        <v>446</v>
      </c>
      <c r="B12" s="74" t="s">
        <v>558</v>
      </c>
      <c r="C12" s="86"/>
      <c r="D12" s="86" t="s">
        <v>442</v>
      </c>
      <c r="F12" s="74" t="s">
        <v>459</v>
      </c>
      <c r="G12" s="74" t="s">
        <v>559</v>
      </c>
      <c r="H12" s="86"/>
      <c r="I12" s="86" t="s">
        <v>442</v>
      </c>
    </row>
    <row r="13" spans="1:9" x14ac:dyDescent="0.2">
      <c r="A13" s="74" t="s">
        <v>447</v>
      </c>
      <c r="B13" s="74" t="s">
        <v>558</v>
      </c>
      <c r="C13" s="86" t="s">
        <v>113</v>
      </c>
      <c r="D13" s="86" t="s">
        <v>442</v>
      </c>
      <c r="F13" s="74" t="s">
        <v>460</v>
      </c>
      <c r="G13" s="74" t="s">
        <v>558</v>
      </c>
      <c r="H13" s="86" t="s">
        <v>418</v>
      </c>
      <c r="I13" s="86" t="s">
        <v>442</v>
      </c>
    </row>
    <row r="14" spans="1:9" x14ac:dyDescent="0.2">
      <c r="A14" s="74" t="s">
        <v>448</v>
      </c>
      <c r="B14" s="74" t="s">
        <v>559</v>
      </c>
      <c r="C14" s="86"/>
      <c r="D14" s="86" t="s">
        <v>442</v>
      </c>
      <c r="F14" s="74" t="s">
        <v>461</v>
      </c>
      <c r="G14" s="74" t="s">
        <v>558</v>
      </c>
      <c r="H14" s="86"/>
      <c r="I14" s="86" t="s">
        <v>442</v>
      </c>
    </row>
    <row r="15" spans="1:9" x14ac:dyDescent="0.2">
      <c r="A15" s="74" t="s">
        <v>449</v>
      </c>
      <c r="B15" s="74" t="s">
        <v>558</v>
      </c>
      <c r="C15" s="86" t="s">
        <v>113</v>
      </c>
      <c r="D15" s="86" t="s">
        <v>442</v>
      </c>
      <c r="F15" s="74" t="s">
        <v>432</v>
      </c>
      <c r="G15" s="74" t="s">
        <v>559</v>
      </c>
      <c r="H15" s="86" t="s">
        <v>102</v>
      </c>
      <c r="I15" s="86" t="s">
        <v>442</v>
      </c>
    </row>
    <row r="16" spans="1:9" x14ac:dyDescent="0.2">
      <c r="A16" s="74" t="s">
        <v>450</v>
      </c>
      <c r="B16" s="74" t="s">
        <v>558</v>
      </c>
      <c r="C16" s="86"/>
      <c r="D16" s="86" t="s">
        <v>442</v>
      </c>
      <c r="F16" s="74" t="s">
        <v>433</v>
      </c>
      <c r="G16" s="74" t="s">
        <v>559</v>
      </c>
      <c r="H16" s="86"/>
      <c r="I16" s="86" t="s">
        <v>442</v>
      </c>
    </row>
    <row r="17" spans="1:9" x14ac:dyDescent="0.2">
      <c r="A17" s="74" t="s">
        <v>451</v>
      </c>
      <c r="B17" s="74" t="s">
        <v>558</v>
      </c>
      <c r="C17" s="86" t="s">
        <v>113</v>
      </c>
      <c r="D17" s="86" t="s">
        <v>442</v>
      </c>
      <c r="F17" s="74" t="s">
        <v>462</v>
      </c>
      <c r="G17" s="74" t="s">
        <v>558</v>
      </c>
      <c r="H17" s="86" t="s">
        <v>17</v>
      </c>
      <c r="I17" s="86" t="s">
        <v>442</v>
      </c>
    </row>
    <row r="18" spans="1:9" x14ac:dyDescent="0.2">
      <c r="A18" s="74" t="s">
        <v>452</v>
      </c>
      <c r="B18" s="74" t="s">
        <v>558</v>
      </c>
      <c r="C18" s="86"/>
      <c r="D18" s="86" t="s">
        <v>442</v>
      </c>
      <c r="F18" s="74" t="s">
        <v>439</v>
      </c>
      <c r="G18" s="74" t="s">
        <v>559</v>
      </c>
      <c r="H18" s="86"/>
      <c r="I18" s="86" t="s">
        <v>442</v>
      </c>
    </row>
    <row r="19" spans="1:9" x14ac:dyDescent="0.2">
      <c r="A19" s="74" t="s">
        <v>483</v>
      </c>
      <c r="B19" s="74" t="s">
        <v>558</v>
      </c>
      <c r="C19" s="86" t="s">
        <v>209</v>
      </c>
      <c r="D19" s="86" t="s">
        <v>555</v>
      </c>
      <c r="F19" s="74" t="s">
        <v>475</v>
      </c>
      <c r="G19" s="74" t="s">
        <v>558</v>
      </c>
      <c r="H19" s="86" t="s">
        <v>331</v>
      </c>
      <c r="I19" s="86" t="s">
        <v>555</v>
      </c>
    </row>
    <row r="20" spans="1:9" x14ac:dyDescent="0.2">
      <c r="A20" s="74" t="s">
        <v>473</v>
      </c>
      <c r="B20" s="74" t="s">
        <v>558</v>
      </c>
      <c r="C20" s="86"/>
      <c r="D20" s="86" t="s">
        <v>555</v>
      </c>
      <c r="F20" s="74" t="s">
        <v>477</v>
      </c>
      <c r="G20" s="74" t="s">
        <v>558</v>
      </c>
      <c r="H20" s="86"/>
      <c r="I20" s="86" t="s">
        <v>555</v>
      </c>
    </row>
    <row r="21" spans="1:9" x14ac:dyDescent="0.2">
      <c r="A21" s="74" t="s">
        <v>484</v>
      </c>
      <c r="B21" s="74" t="s">
        <v>558</v>
      </c>
      <c r="C21" s="86" t="s">
        <v>331</v>
      </c>
      <c r="D21" s="86" t="s">
        <v>555</v>
      </c>
      <c r="F21" s="74" t="s">
        <v>482</v>
      </c>
      <c r="G21" s="74" t="s">
        <v>558</v>
      </c>
      <c r="H21" s="86" t="s">
        <v>331</v>
      </c>
      <c r="I21" s="86" t="s">
        <v>555</v>
      </c>
    </row>
    <row r="22" spans="1:9" x14ac:dyDescent="0.2">
      <c r="A22" s="74" t="s">
        <v>486</v>
      </c>
      <c r="B22" s="74" t="s">
        <v>558</v>
      </c>
      <c r="C22" s="86"/>
      <c r="D22" s="86" t="s">
        <v>555</v>
      </c>
      <c r="F22" s="74" t="s">
        <v>488</v>
      </c>
      <c r="G22" s="74" t="s">
        <v>559</v>
      </c>
      <c r="H22" s="86"/>
      <c r="I22" s="86" t="s">
        <v>555</v>
      </c>
    </row>
    <row r="23" spans="1:9" x14ac:dyDescent="0.2">
      <c r="A23" s="74" t="s">
        <v>474</v>
      </c>
      <c r="B23" s="74" t="s">
        <v>558</v>
      </c>
      <c r="C23" s="86" t="s">
        <v>41</v>
      </c>
      <c r="D23" s="86" t="s">
        <v>555</v>
      </c>
      <c r="F23" s="74" t="s">
        <v>489</v>
      </c>
      <c r="G23" s="74" t="s">
        <v>558</v>
      </c>
      <c r="H23" s="86" t="s">
        <v>41</v>
      </c>
      <c r="I23" s="86" t="s">
        <v>555</v>
      </c>
    </row>
    <row r="24" spans="1:9" x14ac:dyDescent="0.2">
      <c r="A24" s="74" t="s">
        <v>487</v>
      </c>
      <c r="B24" s="74" t="s">
        <v>558</v>
      </c>
      <c r="C24" s="86"/>
      <c r="D24" s="86" t="s">
        <v>555</v>
      </c>
      <c r="F24" s="74" t="s">
        <v>490</v>
      </c>
      <c r="G24" s="74" t="s">
        <v>558</v>
      </c>
      <c r="H24" s="86"/>
      <c r="I24" s="86" t="s">
        <v>555</v>
      </c>
    </row>
    <row r="25" spans="1:9" x14ac:dyDescent="0.2">
      <c r="A25" s="74" t="s">
        <v>497</v>
      </c>
      <c r="B25" s="74" t="s">
        <v>558</v>
      </c>
      <c r="C25" s="86" t="s">
        <v>167</v>
      </c>
      <c r="D25" s="86" t="s">
        <v>556</v>
      </c>
      <c r="F25" s="74" t="s">
        <v>524</v>
      </c>
      <c r="G25" s="74" t="s">
        <v>558</v>
      </c>
      <c r="H25" s="86" t="s">
        <v>199</v>
      </c>
      <c r="I25" s="86" t="s">
        <v>556</v>
      </c>
    </row>
    <row r="26" spans="1:9" x14ac:dyDescent="0.2">
      <c r="A26" s="74" t="s">
        <v>498</v>
      </c>
      <c r="B26" s="74" t="s">
        <v>558</v>
      </c>
      <c r="C26" s="86"/>
      <c r="D26" s="86" t="s">
        <v>556</v>
      </c>
      <c r="F26" s="74" t="s">
        <v>507</v>
      </c>
      <c r="G26" s="74" t="s">
        <v>558</v>
      </c>
      <c r="H26" s="86"/>
      <c r="I26" s="86" t="s">
        <v>556</v>
      </c>
    </row>
    <row r="27" spans="1:9" x14ac:dyDescent="0.2">
      <c r="A27" s="74" t="s">
        <v>499</v>
      </c>
      <c r="B27" s="74" t="s">
        <v>558</v>
      </c>
      <c r="C27" s="86" t="s">
        <v>177</v>
      </c>
      <c r="D27" s="86" t="s">
        <v>556</v>
      </c>
      <c r="F27" s="74" t="s">
        <v>510</v>
      </c>
      <c r="G27" s="74" t="s">
        <v>558</v>
      </c>
      <c r="H27" s="86" t="s">
        <v>294</v>
      </c>
      <c r="I27" s="86" t="s">
        <v>556</v>
      </c>
    </row>
    <row r="28" spans="1:9" x14ac:dyDescent="0.2">
      <c r="A28" s="74" t="s">
        <v>513</v>
      </c>
      <c r="B28" s="74" t="s">
        <v>558</v>
      </c>
      <c r="C28" s="86"/>
      <c r="D28" s="86" t="s">
        <v>556</v>
      </c>
      <c r="F28" s="74" t="s">
        <v>525</v>
      </c>
      <c r="G28" s="74" t="s">
        <v>559</v>
      </c>
      <c r="H28" s="86"/>
      <c r="I28" s="86" t="s">
        <v>556</v>
      </c>
    </row>
    <row r="29" spans="1:9" x14ac:dyDescent="0.2">
      <c r="A29" s="74" t="s">
        <v>500</v>
      </c>
      <c r="B29" s="74" t="s">
        <v>558</v>
      </c>
      <c r="C29" s="86" t="s">
        <v>501</v>
      </c>
      <c r="D29" s="86" t="s">
        <v>556</v>
      </c>
      <c r="F29" s="74" t="s">
        <v>508</v>
      </c>
      <c r="G29" s="74" t="s">
        <v>558</v>
      </c>
      <c r="H29" s="86" t="s">
        <v>294</v>
      </c>
      <c r="I29" s="86" t="s">
        <v>556</v>
      </c>
    </row>
    <row r="30" spans="1:9" x14ac:dyDescent="0.2">
      <c r="A30" s="74" t="s">
        <v>502</v>
      </c>
      <c r="B30" s="74" t="s">
        <v>559</v>
      </c>
      <c r="C30" s="86"/>
      <c r="D30" s="86" t="s">
        <v>556</v>
      </c>
      <c r="F30" s="74" t="s">
        <v>521</v>
      </c>
      <c r="G30" s="74" t="s">
        <v>558</v>
      </c>
      <c r="H30" s="86"/>
      <c r="I30" s="86" t="s">
        <v>556</v>
      </c>
    </row>
    <row r="31" spans="1:9" x14ac:dyDescent="0.2">
      <c r="A31" s="74" t="s">
        <v>514</v>
      </c>
      <c r="B31" s="74" t="s">
        <v>558</v>
      </c>
      <c r="C31" s="86" t="s">
        <v>199</v>
      </c>
      <c r="D31" s="86" t="s">
        <v>556</v>
      </c>
      <c r="F31" s="74" t="s">
        <v>512</v>
      </c>
      <c r="G31" s="74" t="s">
        <v>558</v>
      </c>
      <c r="H31" s="86" t="s">
        <v>294</v>
      </c>
      <c r="I31" s="86" t="s">
        <v>556</v>
      </c>
    </row>
    <row r="32" spans="1:9" x14ac:dyDescent="0.2">
      <c r="A32" s="74" t="s">
        <v>515</v>
      </c>
      <c r="B32" s="74" t="s">
        <v>558</v>
      </c>
      <c r="C32" s="86"/>
      <c r="D32" s="86" t="s">
        <v>556</v>
      </c>
      <c r="F32" s="74" t="s">
        <v>526</v>
      </c>
      <c r="G32" s="74" t="s">
        <v>558</v>
      </c>
      <c r="H32" s="86"/>
      <c r="I32" s="86" t="s">
        <v>556</v>
      </c>
    </row>
    <row r="33" spans="1:9" x14ac:dyDescent="0.2">
      <c r="A33" s="74" t="s">
        <v>516</v>
      </c>
      <c r="B33" s="74" t="s">
        <v>558</v>
      </c>
      <c r="C33" s="86" t="s">
        <v>188</v>
      </c>
      <c r="D33" s="86" t="s">
        <v>556</v>
      </c>
      <c r="F33" s="74" t="s">
        <v>506</v>
      </c>
      <c r="G33" s="74" t="s">
        <v>558</v>
      </c>
      <c r="H33" s="86" t="s">
        <v>167</v>
      </c>
      <c r="I33" s="86" t="s">
        <v>556</v>
      </c>
    </row>
    <row r="34" spans="1:9" x14ac:dyDescent="0.2">
      <c r="A34" s="74" t="s">
        <v>517</v>
      </c>
      <c r="B34" s="74" t="s">
        <v>558</v>
      </c>
      <c r="C34" s="86"/>
      <c r="D34" s="86" t="s">
        <v>556</v>
      </c>
      <c r="F34" s="74" t="s">
        <v>522</v>
      </c>
      <c r="G34" s="74" t="s">
        <v>558</v>
      </c>
      <c r="H34" s="86"/>
      <c r="I34" s="86" t="s">
        <v>556</v>
      </c>
    </row>
    <row r="35" spans="1:9" x14ac:dyDescent="0.2">
      <c r="A35" s="74" t="s">
        <v>548</v>
      </c>
      <c r="B35" s="74" t="s">
        <v>558</v>
      </c>
      <c r="C35" s="86" t="s">
        <v>228</v>
      </c>
      <c r="D35" s="86" t="s">
        <v>557</v>
      </c>
      <c r="F35" s="74" t="s">
        <v>509</v>
      </c>
      <c r="G35" s="74" t="s">
        <v>558</v>
      </c>
      <c r="H35" s="86" t="s">
        <v>177</v>
      </c>
      <c r="I35" s="86" t="s">
        <v>556</v>
      </c>
    </row>
    <row r="36" spans="1:9" x14ac:dyDescent="0.2">
      <c r="A36" s="74" t="s">
        <v>541</v>
      </c>
      <c r="B36" s="74" t="s">
        <v>558</v>
      </c>
      <c r="C36" s="86"/>
      <c r="D36" s="86" t="s">
        <v>557</v>
      </c>
      <c r="F36" s="74" t="s">
        <v>527</v>
      </c>
      <c r="G36" s="74" t="s">
        <v>558</v>
      </c>
      <c r="H36" s="86"/>
      <c r="I36" s="86" t="s">
        <v>556</v>
      </c>
    </row>
    <row r="37" spans="1:9" x14ac:dyDescent="0.2">
      <c r="A37" s="74" t="s">
        <v>549</v>
      </c>
      <c r="B37" s="74" t="s">
        <v>559</v>
      </c>
      <c r="C37" s="86" t="s">
        <v>228</v>
      </c>
      <c r="D37" s="86" t="s">
        <v>557</v>
      </c>
      <c r="F37" s="74" t="s">
        <v>545</v>
      </c>
      <c r="G37" s="74" t="s">
        <v>559</v>
      </c>
      <c r="H37" s="86" t="s">
        <v>228</v>
      </c>
      <c r="I37" s="86" t="s">
        <v>557</v>
      </c>
    </row>
    <row r="38" spans="1:9" x14ac:dyDescent="0.2">
      <c r="A38" s="74" t="s">
        <v>543</v>
      </c>
      <c r="B38" s="74" t="s">
        <v>559</v>
      </c>
      <c r="C38" s="86"/>
      <c r="D38" s="86" t="s">
        <v>557</v>
      </c>
      <c r="F38" s="74" t="s">
        <v>551</v>
      </c>
      <c r="G38" s="74" t="s">
        <v>559</v>
      </c>
      <c r="H38" s="86"/>
      <c r="I38" s="86" t="s">
        <v>557</v>
      </c>
    </row>
    <row r="39" spans="1:9" x14ac:dyDescent="0.2">
      <c r="A39" s="74" t="s">
        <v>542</v>
      </c>
      <c r="B39" s="74" t="s">
        <v>559</v>
      </c>
      <c r="C39" s="86" t="s">
        <v>239</v>
      </c>
      <c r="D39" s="86" t="s">
        <v>557</v>
      </c>
      <c r="F39" s="74" t="s">
        <v>546</v>
      </c>
      <c r="G39" s="74" t="s">
        <v>559</v>
      </c>
      <c r="H39" s="86" t="s">
        <v>283</v>
      </c>
      <c r="I39" s="86" t="s">
        <v>557</v>
      </c>
    </row>
    <row r="40" spans="1:9" x14ac:dyDescent="0.2">
      <c r="A40" s="74" t="s">
        <v>561</v>
      </c>
      <c r="B40" s="74" t="s">
        <v>558</v>
      </c>
      <c r="C40" s="86"/>
      <c r="D40" s="86" t="s">
        <v>557</v>
      </c>
      <c r="F40" s="74" t="s">
        <v>552</v>
      </c>
      <c r="G40" s="74" t="s">
        <v>558</v>
      </c>
      <c r="H40" s="86"/>
      <c r="I40" s="86" t="s">
        <v>557</v>
      </c>
    </row>
    <row r="41" spans="1:9" x14ac:dyDescent="0.2">
      <c r="A41" s="74" t="s">
        <v>544</v>
      </c>
      <c r="B41" s="74" t="s">
        <v>558</v>
      </c>
      <c r="C41" s="86" t="s">
        <v>228</v>
      </c>
      <c r="D41" s="86" t="s">
        <v>557</v>
      </c>
      <c r="F41" s="74" t="s">
        <v>553</v>
      </c>
      <c r="G41" s="74" t="s">
        <v>558</v>
      </c>
      <c r="H41" s="86" t="s">
        <v>283</v>
      </c>
      <c r="I41" s="86" t="s">
        <v>557</v>
      </c>
    </row>
    <row r="42" spans="1:9" x14ac:dyDescent="0.2">
      <c r="A42" s="74" t="s">
        <v>550</v>
      </c>
      <c r="B42" s="74" t="s">
        <v>559</v>
      </c>
      <c r="C42" s="86"/>
      <c r="D42" s="86" t="s">
        <v>557</v>
      </c>
      <c r="F42" s="74" t="s">
        <v>554</v>
      </c>
      <c r="G42" s="74" t="s">
        <v>558</v>
      </c>
      <c r="H42" s="86"/>
      <c r="I42" s="86" t="s">
        <v>557</v>
      </c>
    </row>
    <row r="44" spans="1:9" x14ac:dyDescent="0.2">
      <c r="A44" t="s">
        <v>50</v>
      </c>
      <c r="F44" t="s">
        <v>51</v>
      </c>
    </row>
    <row r="45" spans="1:9" x14ac:dyDescent="0.2">
      <c r="A45" s="75" t="s">
        <v>43</v>
      </c>
      <c r="B45" s="76" t="s">
        <v>44</v>
      </c>
      <c r="C45" s="76" t="s">
        <v>45</v>
      </c>
      <c r="D45" s="77" t="s">
        <v>64</v>
      </c>
      <c r="F45" s="75" t="s">
        <v>43</v>
      </c>
      <c r="G45" s="76" t="s">
        <v>44</v>
      </c>
      <c r="H45" s="76" t="s">
        <v>45</v>
      </c>
      <c r="I45" s="77" t="s">
        <v>64</v>
      </c>
    </row>
    <row r="46" spans="1:9" x14ac:dyDescent="0.2">
      <c r="A46" s="81" t="s">
        <v>466</v>
      </c>
      <c r="B46" s="82" t="s">
        <v>558</v>
      </c>
      <c r="C46" s="82" t="s">
        <v>134</v>
      </c>
      <c r="D46" s="83" t="s">
        <v>52</v>
      </c>
      <c r="E46" s="25"/>
      <c r="F46" s="81" t="s">
        <v>437</v>
      </c>
      <c r="G46" s="82" t="s">
        <v>558</v>
      </c>
      <c r="H46" s="82" t="s">
        <v>397</v>
      </c>
      <c r="I46" s="83" t="s">
        <v>52</v>
      </c>
    </row>
    <row r="47" spans="1:9" x14ac:dyDescent="0.2">
      <c r="A47" s="81" t="s">
        <v>467</v>
      </c>
      <c r="B47" s="82" t="s">
        <v>558</v>
      </c>
      <c r="C47" s="82"/>
      <c r="D47" s="83" t="s">
        <v>52</v>
      </c>
      <c r="E47" s="25"/>
      <c r="F47" s="81" t="s">
        <v>470</v>
      </c>
      <c r="G47" s="82" t="s">
        <v>558</v>
      </c>
      <c r="H47" s="82"/>
      <c r="I47" s="83" t="s">
        <v>52</v>
      </c>
    </row>
    <row r="48" spans="1:9" x14ac:dyDescent="0.2">
      <c r="A48" s="81" t="s">
        <v>468</v>
      </c>
      <c r="B48" s="82" t="s">
        <v>558</v>
      </c>
      <c r="C48" s="82" t="s">
        <v>134</v>
      </c>
      <c r="D48" s="83" t="s">
        <v>53</v>
      </c>
      <c r="E48" s="25"/>
      <c r="F48" s="81" t="s">
        <v>471</v>
      </c>
      <c r="G48" s="82" t="s">
        <v>558</v>
      </c>
      <c r="H48" s="82" t="s">
        <v>113</v>
      </c>
      <c r="I48" s="83" t="s">
        <v>53</v>
      </c>
    </row>
    <row r="49" spans="1:9" x14ac:dyDescent="0.2">
      <c r="A49" s="81" t="s">
        <v>469</v>
      </c>
      <c r="B49" s="82" t="s">
        <v>558</v>
      </c>
      <c r="C49" s="82"/>
      <c r="D49" s="83" t="s">
        <v>53</v>
      </c>
      <c r="E49" s="25"/>
      <c r="F49" s="81" t="s">
        <v>441</v>
      </c>
      <c r="G49" s="82" t="s">
        <v>558</v>
      </c>
      <c r="H49" s="82"/>
      <c r="I49" s="83" t="s">
        <v>53</v>
      </c>
    </row>
    <row r="50" spans="1:9" x14ac:dyDescent="0.2">
      <c r="A50" s="81" t="s">
        <v>491</v>
      </c>
      <c r="B50" s="82" t="s">
        <v>558</v>
      </c>
      <c r="C50" s="82" t="s">
        <v>209</v>
      </c>
      <c r="D50" s="83" t="s">
        <v>55</v>
      </c>
      <c r="E50" s="25"/>
      <c r="F50" s="81" t="s">
        <v>476</v>
      </c>
      <c r="G50" s="82" t="s">
        <v>558</v>
      </c>
      <c r="H50" s="82" t="s">
        <v>331</v>
      </c>
      <c r="I50" s="83" t="s">
        <v>55</v>
      </c>
    </row>
    <row r="51" spans="1:9" x14ac:dyDescent="0.2">
      <c r="A51" s="81" t="s">
        <v>492</v>
      </c>
      <c r="B51" s="82" t="s">
        <v>558</v>
      </c>
      <c r="C51" s="82"/>
      <c r="D51" s="83" t="s">
        <v>55</v>
      </c>
      <c r="E51" s="25"/>
      <c r="F51" s="81" t="s">
        <v>495</v>
      </c>
      <c r="G51" s="82" t="s">
        <v>558</v>
      </c>
      <c r="H51" s="82"/>
      <c r="I51" s="83" t="s">
        <v>55</v>
      </c>
    </row>
    <row r="52" spans="1:9" x14ac:dyDescent="0.2">
      <c r="A52" s="81" t="s">
        <v>493</v>
      </c>
      <c r="B52" s="82" t="s">
        <v>558</v>
      </c>
      <c r="C52" s="82" t="s">
        <v>209</v>
      </c>
      <c r="D52" s="83" t="s">
        <v>56</v>
      </c>
      <c r="E52" s="25"/>
      <c r="F52" s="81" t="s">
        <v>481</v>
      </c>
      <c r="G52" s="82" t="s">
        <v>558</v>
      </c>
      <c r="H52" s="82" t="s">
        <v>331</v>
      </c>
      <c r="I52" s="83" t="s">
        <v>56</v>
      </c>
    </row>
    <row r="53" spans="1:9" x14ac:dyDescent="0.2">
      <c r="A53" s="81" t="s">
        <v>494</v>
      </c>
      <c r="B53" s="82" t="s">
        <v>558</v>
      </c>
      <c r="C53" s="82"/>
      <c r="D53" s="83" t="s">
        <v>56</v>
      </c>
      <c r="E53" s="25"/>
      <c r="F53" s="81" t="s">
        <v>496</v>
      </c>
      <c r="G53" s="82" t="s">
        <v>558</v>
      </c>
      <c r="H53" s="82"/>
      <c r="I53" s="83" t="s">
        <v>56</v>
      </c>
    </row>
    <row r="54" spans="1:9" x14ac:dyDescent="0.2">
      <c r="A54" s="81" t="s">
        <v>528</v>
      </c>
      <c r="B54" s="82" t="s">
        <v>559</v>
      </c>
      <c r="C54" s="82" t="s">
        <v>188</v>
      </c>
      <c r="D54" s="83" t="s">
        <v>58</v>
      </c>
      <c r="E54" s="25"/>
      <c r="F54" s="81" t="s">
        <v>535</v>
      </c>
      <c r="G54" s="82" t="s">
        <v>558</v>
      </c>
      <c r="H54" s="82" t="s">
        <v>533</v>
      </c>
      <c r="I54" s="83" t="s">
        <v>58</v>
      </c>
    </row>
    <row r="55" spans="1:9" x14ac:dyDescent="0.2">
      <c r="A55" s="81" t="s">
        <v>529</v>
      </c>
      <c r="B55" s="82" t="s">
        <v>559</v>
      </c>
      <c r="C55" s="82"/>
      <c r="D55" s="83" t="s">
        <v>58</v>
      </c>
      <c r="E55" s="25"/>
      <c r="F55" s="81" t="s">
        <v>536</v>
      </c>
      <c r="G55" s="82" t="s">
        <v>558</v>
      </c>
      <c r="H55" s="82"/>
      <c r="I55" s="83" t="s">
        <v>58</v>
      </c>
    </row>
    <row r="56" spans="1:9" x14ac:dyDescent="0.2">
      <c r="A56" s="81" t="s">
        <v>530</v>
      </c>
      <c r="B56" s="82" t="s">
        <v>558</v>
      </c>
      <c r="C56" s="82" t="s">
        <v>321</v>
      </c>
      <c r="D56" s="83" t="s">
        <v>59</v>
      </c>
      <c r="E56" s="25"/>
      <c r="F56" s="81" t="s">
        <v>537</v>
      </c>
      <c r="G56" s="82" t="s">
        <v>558</v>
      </c>
      <c r="H56" s="82" t="s">
        <v>538</v>
      </c>
      <c r="I56" s="83" t="s">
        <v>59</v>
      </c>
    </row>
    <row r="57" spans="1:9" x14ac:dyDescent="0.2">
      <c r="A57" s="81" t="s">
        <v>531</v>
      </c>
      <c r="B57" s="82" t="s">
        <v>558</v>
      </c>
      <c r="C57" s="82"/>
      <c r="D57" s="83" t="s">
        <v>59</v>
      </c>
      <c r="E57" s="25"/>
      <c r="F57" s="81" t="s">
        <v>539</v>
      </c>
      <c r="G57" s="82" t="s">
        <v>558</v>
      </c>
      <c r="H57" s="82"/>
      <c r="I57" s="83" t="s">
        <v>59</v>
      </c>
    </row>
    <row r="58" spans="1:9" x14ac:dyDescent="0.2">
      <c r="A58" s="81" t="s">
        <v>532</v>
      </c>
      <c r="B58" s="82" t="s">
        <v>558</v>
      </c>
      <c r="C58" s="82" t="s">
        <v>533</v>
      </c>
      <c r="D58" s="83" t="s">
        <v>60</v>
      </c>
      <c r="E58" s="25"/>
      <c r="F58" s="81" t="s">
        <v>523</v>
      </c>
      <c r="G58" s="82" t="s">
        <v>558</v>
      </c>
      <c r="H58" s="82" t="s">
        <v>177</v>
      </c>
      <c r="I58" s="83" t="s">
        <v>60</v>
      </c>
    </row>
    <row r="59" spans="1:9" x14ac:dyDescent="0.2">
      <c r="A59" s="81" t="s">
        <v>534</v>
      </c>
      <c r="B59" s="82" t="s">
        <v>558</v>
      </c>
      <c r="C59" s="82"/>
      <c r="D59" s="83" t="s">
        <v>60</v>
      </c>
      <c r="E59" s="25"/>
      <c r="F59" s="81" t="s">
        <v>540</v>
      </c>
      <c r="G59" s="82" t="s">
        <v>558</v>
      </c>
      <c r="H59" s="82"/>
      <c r="I59" s="83" t="s">
        <v>60</v>
      </c>
    </row>
    <row r="60" spans="1:9" x14ac:dyDescent="0.2">
      <c r="A60" s="81"/>
      <c r="B60" s="82"/>
      <c r="C60" s="82"/>
      <c r="D60" s="83"/>
      <c r="E60" s="25"/>
      <c r="F60" s="81"/>
      <c r="G60" s="82"/>
      <c r="H60" s="82"/>
      <c r="I60" s="83"/>
    </row>
    <row r="61" spans="1:9" x14ac:dyDescent="0.2">
      <c r="A61" s="81"/>
      <c r="B61" s="82"/>
      <c r="C61" s="82"/>
      <c r="D61" s="83"/>
      <c r="E61" s="25"/>
      <c r="F61" s="81"/>
      <c r="G61" s="82"/>
      <c r="H61" s="82"/>
      <c r="I61" s="83"/>
    </row>
    <row r="62" spans="1:9" x14ac:dyDescent="0.2">
      <c r="A62" s="81"/>
      <c r="B62" s="82"/>
      <c r="C62" s="82"/>
      <c r="D62" s="83"/>
      <c r="E62" s="25"/>
      <c r="F62" s="81"/>
      <c r="G62" s="82"/>
      <c r="H62" s="82"/>
      <c r="I62" s="83"/>
    </row>
    <row r="63" spans="1:9" x14ac:dyDescent="0.2">
      <c r="A63" s="81"/>
      <c r="B63" s="82"/>
      <c r="C63" s="82"/>
      <c r="D63" s="83"/>
      <c r="E63" s="25"/>
      <c r="F63" s="81"/>
      <c r="G63" s="82"/>
      <c r="H63" s="82"/>
      <c r="I63" s="83"/>
    </row>
    <row r="64" spans="1:9" x14ac:dyDescent="0.2">
      <c r="A64" s="81"/>
      <c r="B64" s="82"/>
      <c r="C64" s="82"/>
      <c r="D64" s="83"/>
      <c r="E64" s="25"/>
      <c r="F64" s="81"/>
      <c r="G64" s="82"/>
      <c r="H64" s="82"/>
      <c r="I64" s="83"/>
    </row>
    <row r="65" spans="1:9" x14ac:dyDescent="0.2">
      <c r="A65" s="81"/>
      <c r="B65" s="82"/>
      <c r="C65" s="82"/>
      <c r="D65" s="83"/>
      <c r="E65" s="25"/>
      <c r="F65" s="81"/>
      <c r="G65" s="82"/>
      <c r="H65" s="82"/>
      <c r="I65" s="83"/>
    </row>
    <row r="66" spans="1:9" x14ac:dyDescent="0.2">
      <c r="A66" s="81"/>
      <c r="B66" s="82"/>
      <c r="C66" s="82"/>
      <c r="D66" s="83"/>
      <c r="E66" s="25"/>
      <c r="F66" s="81"/>
      <c r="G66" s="82"/>
      <c r="H66" s="82"/>
      <c r="I66" s="83"/>
    </row>
    <row r="67" spans="1:9" x14ac:dyDescent="0.2">
      <c r="A67" s="81"/>
      <c r="B67" s="82"/>
      <c r="C67" s="82"/>
      <c r="D67" s="83"/>
      <c r="E67" s="25"/>
      <c r="F67" s="81"/>
      <c r="G67" s="82"/>
      <c r="H67" s="82"/>
      <c r="I67" s="83"/>
    </row>
    <row r="68" spans="1:9" x14ac:dyDescent="0.2">
      <c r="A68" s="81"/>
      <c r="B68" s="82"/>
      <c r="C68" s="82"/>
      <c r="D68" s="83"/>
      <c r="E68" s="25"/>
      <c r="F68" s="81"/>
      <c r="G68" s="82"/>
      <c r="H68" s="82"/>
      <c r="I68" s="83"/>
    </row>
    <row r="69" spans="1:9" x14ac:dyDescent="0.2">
      <c r="A69" s="81"/>
      <c r="B69" s="82"/>
      <c r="C69" s="82"/>
      <c r="D69" s="83"/>
      <c r="E69" s="25"/>
      <c r="F69" s="81"/>
      <c r="G69" s="82"/>
      <c r="H69" s="82"/>
      <c r="I69" s="83"/>
    </row>
    <row r="70" spans="1:9" x14ac:dyDescent="0.2">
      <c r="A70" s="81"/>
      <c r="B70" s="82"/>
      <c r="C70" s="82"/>
      <c r="D70" s="83"/>
      <c r="E70" s="25"/>
      <c r="F70" s="81"/>
      <c r="G70" s="82"/>
      <c r="H70" s="82"/>
      <c r="I70" s="83"/>
    </row>
    <row r="71" spans="1:9" x14ac:dyDescent="0.2">
      <c r="A71" s="81"/>
      <c r="B71" s="82"/>
      <c r="C71" s="82"/>
      <c r="D71" s="83"/>
      <c r="E71" s="25"/>
      <c r="F71" s="81"/>
      <c r="G71" s="82"/>
      <c r="H71" s="82"/>
      <c r="I71" s="83"/>
    </row>
  </sheetData>
  <phoneticPr fontId="28"/>
  <pageMargins left="0.75" right="0.75" top="1" bottom="1" header="0.51111111111111107" footer="0.51111111111111107"/>
  <pageSetup paperSize="9" firstPageNumber="4294963191" orientation="portrait" r:id="rId1"/>
  <headerFooter alignWithMargins="0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indexed="27"/>
    <pageSetUpPr fitToPage="1"/>
  </sheetPr>
  <dimension ref="B1:M39"/>
  <sheetViews>
    <sheetView view="pageBreakPreview" zoomScale="95" zoomScaleNormal="100" zoomScaleSheetLayoutView="95" workbookViewId="0"/>
  </sheetViews>
  <sheetFormatPr defaultColWidth="10" defaultRowHeight="12" x14ac:dyDescent="0.2"/>
  <cols>
    <col min="1" max="1" width="1.6640625" style="4" customWidth="1"/>
    <col min="2" max="2" width="4.21875" style="4" customWidth="1"/>
    <col min="3" max="3" width="9.77734375" style="6" customWidth="1"/>
    <col min="4" max="4" width="10.6640625" style="4" customWidth="1"/>
    <col min="5" max="13" width="12.77734375" style="4" customWidth="1"/>
    <col min="14" max="14" width="10" style="4" bestFit="1"/>
    <col min="15" max="16384" width="10" style="4"/>
  </cols>
  <sheetData>
    <row r="1" spans="2:13" ht="20.100000000000001" customHeight="1" x14ac:dyDescent="0.2">
      <c r="B1" s="99" t="s">
        <v>4</v>
      </c>
      <c r="C1" s="99"/>
      <c r="D1" s="99"/>
      <c r="E1" s="100"/>
      <c r="F1" s="100"/>
      <c r="G1" s="100"/>
      <c r="H1" s="100"/>
      <c r="I1" s="100"/>
      <c r="J1" s="5"/>
      <c r="K1" s="5"/>
      <c r="L1" s="5"/>
      <c r="M1" s="5"/>
    </row>
    <row r="2" spans="2:13" ht="13.65" customHeight="1" x14ac:dyDescent="0.2">
      <c r="B2" s="104"/>
      <c r="C2" s="108" t="s">
        <v>5</v>
      </c>
      <c r="D2" s="112" t="s">
        <v>6</v>
      </c>
      <c r="E2" s="101" t="s">
        <v>7</v>
      </c>
      <c r="F2" s="102"/>
      <c r="G2" s="102"/>
      <c r="H2" s="102"/>
      <c r="I2" s="102"/>
      <c r="J2" s="102"/>
      <c r="K2" s="102"/>
      <c r="L2" s="102"/>
      <c r="M2" s="103"/>
    </row>
    <row r="3" spans="2:13" ht="13.65" customHeight="1" thickBot="1" x14ac:dyDescent="0.25">
      <c r="B3" s="105"/>
      <c r="C3" s="109"/>
      <c r="D3" s="113"/>
      <c r="E3" s="10" t="s">
        <v>8</v>
      </c>
      <c r="F3" s="9" t="s">
        <v>9</v>
      </c>
      <c r="G3" s="9" t="s">
        <v>10</v>
      </c>
      <c r="H3" s="9" t="s">
        <v>11</v>
      </c>
      <c r="I3" s="11" t="s">
        <v>12</v>
      </c>
      <c r="J3" s="9" t="s">
        <v>13</v>
      </c>
      <c r="K3" s="9" t="s">
        <v>14</v>
      </c>
      <c r="L3" s="10" t="s">
        <v>15</v>
      </c>
      <c r="M3" s="12" t="s">
        <v>16</v>
      </c>
    </row>
    <row r="4" spans="2:13" ht="15" customHeight="1" thickTop="1" x14ac:dyDescent="0.2">
      <c r="B4" s="41">
        <v>1</v>
      </c>
      <c r="C4" s="50" t="s">
        <v>228</v>
      </c>
      <c r="D4" s="13" t="str">
        <f>VLOOKUP($C4,団体名簿データ!$C$4:$M$19,2,FALSE)</f>
        <v>杉江　尚紀</v>
      </c>
      <c r="E4" s="14" t="str">
        <f>VLOOKUP($C4,団体名簿データ!$C$4:$M$19,3,FALSE)</f>
        <v>矢内　大祐②</v>
      </c>
      <c r="F4" s="13" t="str">
        <f>VLOOKUP($C4,団体名簿データ!$C$4:$M$19,4,FALSE)</f>
        <v>西山　大樹①</v>
      </c>
      <c r="G4" s="13" t="str">
        <f>VLOOKUP($C4,団体名簿データ!$C$4:$M$19,5,FALSE)</f>
        <v>白井幸太朗①</v>
      </c>
      <c r="H4" s="13" t="str">
        <f>VLOOKUP($C4,団体名簿データ!$C$4:$M$19,6,FALSE)</f>
        <v>長田虎汰郎②</v>
      </c>
      <c r="I4" s="15" t="str">
        <f>VLOOKUP($C4,団体名簿データ!$C$4:$M$19,7,FALSE)</f>
        <v>加藤　佑真②</v>
      </c>
      <c r="J4" s="13" t="str">
        <f>VLOOKUP($C4,団体名簿データ!$C$4:$M$19,8,FALSE)</f>
        <v>塩崎　一護②</v>
      </c>
      <c r="K4" s="13" t="str">
        <f>VLOOKUP($C4,団体名簿データ!$C$4:$M$19,9,FALSE)</f>
        <v>加藤　樹真②</v>
      </c>
      <c r="L4" s="14" t="str">
        <f>VLOOKUP($C4,団体名簿データ!$C$4:$M$19,10,FALSE)</f>
        <v>山本　悠生①</v>
      </c>
      <c r="M4" s="16" t="str">
        <f>VLOOKUP($C4,団体名簿データ!$C$4:$M$19,11,FALSE)</f>
        <v>山崎正二朗②</v>
      </c>
    </row>
    <row r="5" spans="2:13" ht="15" customHeight="1" x14ac:dyDescent="0.2">
      <c r="B5" s="42">
        <v>2</v>
      </c>
      <c r="C5" s="51" t="s">
        <v>156</v>
      </c>
      <c r="D5" s="13" t="str">
        <f>VLOOKUP($C5,団体名簿データ!$C$4:$M$19,2,FALSE)</f>
        <v>長屋　佳裕</v>
      </c>
      <c r="E5" s="18" t="str">
        <f>VLOOKUP($C5,団体名簿データ!$C$4:$M$19,3,FALSE)</f>
        <v>大西　崚央②</v>
      </c>
      <c r="F5" s="17" t="str">
        <f>VLOOKUP($C5,団体名簿データ!$C$4:$M$19,4,FALSE)</f>
        <v>西村　友希②</v>
      </c>
      <c r="G5" s="17" t="str">
        <f>VLOOKUP($C5,団体名簿データ!$C$4:$M$19,5,FALSE)</f>
        <v>森藤　寛大②</v>
      </c>
      <c r="H5" s="17" t="str">
        <f>VLOOKUP($C5,団体名簿データ!$C$4:$M$19,6,FALSE)</f>
        <v>白木　寛二②</v>
      </c>
      <c r="I5" s="19" t="str">
        <f>VLOOKUP($C5,団体名簿データ!$C$4:$M$19,7,FALSE)</f>
        <v>市原　涼太②</v>
      </c>
      <c r="J5" s="17" t="str">
        <f>VLOOKUP($C5,団体名簿データ!$C$4:$M$19,8,FALSE)</f>
        <v>五島　佳祐②</v>
      </c>
      <c r="K5" s="17" t="str">
        <f>VLOOKUP($C5,団体名簿データ!$C$4:$M$19,9,FALSE)</f>
        <v>安藤　　緑①</v>
      </c>
      <c r="L5" s="18" t="str">
        <f>VLOOKUP($C5,団体名簿データ!$C$4:$M$19,10,FALSE)</f>
        <v>小笠原快雄①</v>
      </c>
      <c r="M5" s="20" t="str">
        <f>VLOOKUP($C5,団体名簿データ!$C$4:$M$19,11,FALSE)</f>
        <v>田中　滉朗②</v>
      </c>
    </row>
    <row r="6" spans="2:13" ht="15" customHeight="1" x14ac:dyDescent="0.2">
      <c r="B6" s="42">
        <v>3</v>
      </c>
      <c r="C6" s="51" t="s">
        <v>167</v>
      </c>
      <c r="D6" s="13" t="str">
        <f>VLOOKUP($C6,団体名簿データ!$C$4:$M$19,2,FALSE)</f>
        <v>田代　寿文</v>
      </c>
      <c r="E6" s="18" t="str">
        <f>VLOOKUP($C6,団体名簿データ!$C$4:$M$19,3,FALSE)</f>
        <v>三品　遥輝②</v>
      </c>
      <c r="F6" s="17" t="str">
        <f>VLOOKUP($C6,団体名簿データ!$C$4:$M$19,4,FALSE)</f>
        <v>尾関日乃佑②</v>
      </c>
      <c r="G6" s="17" t="str">
        <f>VLOOKUP($C6,団体名簿データ!$C$4:$M$19,5,FALSE)</f>
        <v>後藤　新太②</v>
      </c>
      <c r="H6" s="17" t="str">
        <f>VLOOKUP($C6,団体名簿データ!$C$4:$M$19,6,FALSE)</f>
        <v>渡邉　楓大②</v>
      </c>
      <c r="I6" s="19" t="str">
        <f>VLOOKUP($C6,団体名簿データ!$C$4:$M$19,7,FALSE)</f>
        <v>髙木　一磨①</v>
      </c>
      <c r="J6" s="17" t="str">
        <f>VLOOKUP($C6,団体名簿データ!$C$4:$M$19,8,FALSE)</f>
        <v>西村　優汰②</v>
      </c>
      <c r="K6" s="17" t="str">
        <f>VLOOKUP($C6,団体名簿データ!$C$4:$M$19,9,FALSE)</f>
        <v>山藤　　遼②</v>
      </c>
      <c r="L6" s="18" t="str">
        <f>VLOOKUP($C6,団体名簿データ!$C$4:$M$19,10,FALSE)</f>
        <v>増田　雄哉②</v>
      </c>
      <c r="M6" s="20" t="str">
        <f>VLOOKUP($C6,団体名簿データ!$C$4:$M$19,11,FALSE)</f>
        <v>遠藤　彰悟②</v>
      </c>
    </row>
    <row r="7" spans="2:13" ht="15" customHeight="1" x14ac:dyDescent="0.2">
      <c r="B7" s="42">
        <v>4</v>
      </c>
      <c r="C7" s="51" t="s">
        <v>209</v>
      </c>
      <c r="D7" s="13" t="str">
        <f>VLOOKUP($C7,団体名簿データ!$C$4:$M$19,2,FALSE)</f>
        <v>中村　治男</v>
      </c>
      <c r="E7" s="18" t="str">
        <f>VLOOKUP($C7,団体名簿データ!$C$4:$M$19,3,FALSE)</f>
        <v>長尾　侑和②</v>
      </c>
      <c r="F7" s="17" t="str">
        <f>VLOOKUP($C7,団体名簿データ!$C$4:$M$19,4,FALSE)</f>
        <v>佐藤　　漣②</v>
      </c>
      <c r="G7" s="17" t="str">
        <f>VLOOKUP($C7,団体名簿データ!$C$4:$M$19,5,FALSE)</f>
        <v>渡邊　陽向②</v>
      </c>
      <c r="H7" s="17" t="str">
        <f>VLOOKUP($C7,団体名簿データ!$C$4:$M$19,6,FALSE)</f>
        <v>光井　祐輝②</v>
      </c>
      <c r="I7" s="19" t="str">
        <f>VLOOKUP($C7,団体名簿データ!$C$4:$M$19,7,FALSE)</f>
        <v>髙木　淳平②</v>
      </c>
      <c r="J7" s="17" t="str">
        <f>VLOOKUP($C7,団体名簿データ!$C$4:$M$19,8,FALSE)</f>
        <v>川添　創平②</v>
      </c>
      <c r="K7" s="17" t="str">
        <f>VLOOKUP($C7,団体名簿データ!$C$4:$M$19,9,FALSE)</f>
        <v>小竹　翔太②</v>
      </c>
      <c r="L7" s="18" t="str">
        <f>VLOOKUP($C7,団体名簿データ!$C$4:$M$19,10,FALSE)</f>
        <v>杉山　　慶②</v>
      </c>
      <c r="M7" s="20" t="str">
        <f>VLOOKUP($C7,団体名簿データ!$C$4:$M$19,11,FALSE)</f>
        <v>箕浦　嶺太②</v>
      </c>
    </row>
    <row r="8" spans="2:13" ht="15" customHeight="1" x14ac:dyDescent="0.2">
      <c r="B8" s="42">
        <v>5</v>
      </c>
      <c r="C8" s="51" t="s">
        <v>134</v>
      </c>
      <c r="D8" s="13" t="str">
        <f>VLOOKUP($C8,団体名簿データ!$C$4:$M$19,2,FALSE)</f>
        <v>堀　　　薫</v>
      </c>
      <c r="E8" s="18" t="str">
        <f>VLOOKUP($C8,団体名簿データ!$C$4:$M$19,3,FALSE)</f>
        <v>北島　颯人②</v>
      </c>
      <c r="F8" s="17" t="str">
        <f>VLOOKUP($C8,団体名簿データ!$C$4:$M$19,4,FALSE)</f>
        <v>井深　雄貴②</v>
      </c>
      <c r="G8" s="17" t="str">
        <f>VLOOKUP($C8,団体名簿データ!$C$4:$M$19,5,FALSE)</f>
        <v>辻　　隼平②</v>
      </c>
      <c r="H8" s="17" t="str">
        <f>VLOOKUP($C8,団体名簿データ!$C$4:$M$19,6,FALSE)</f>
        <v>瀬古　暁崇②</v>
      </c>
      <c r="I8" s="19" t="str">
        <f>VLOOKUP($C8,団体名簿データ!$C$4:$M$19,7,FALSE)</f>
        <v>池田ゆあん②</v>
      </c>
      <c r="J8" s="17" t="str">
        <f>VLOOKUP($C8,団体名簿データ!$C$4:$M$19,8,FALSE)</f>
        <v>坂井田息吹②</v>
      </c>
      <c r="K8" s="17" t="str">
        <f>VLOOKUP($C8,団体名簿データ!$C$4:$M$19,9,FALSE)</f>
        <v>河辺　一心②</v>
      </c>
      <c r="L8" s="18" t="str">
        <f>VLOOKUP($C8,団体名簿データ!$C$4:$M$19,10,FALSE)</f>
        <v>岩田　一輝①</v>
      </c>
      <c r="M8" s="20" t="str">
        <f>VLOOKUP($C8,団体名簿データ!$C$4:$M$19,11,FALSE)</f>
        <v>髙田　　隼②</v>
      </c>
    </row>
    <row r="9" spans="2:13" ht="15" customHeight="1" x14ac:dyDescent="0.2">
      <c r="B9" s="42">
        <v>6</v>
      </c>
      <c r="C9" s="51" t="s">
        <v>261</v>
      </c>
      <c r="D9" s="13" t="str">
        <f>VLOOKUP($C9,団体名簿データ!$C$4:$M$19,2,FALSE)</f>
        <v>市川　　潤</v>
      </c>
      <c r="E9" s="18" t="str">
        <f>VLOOKUP($C9,団体名簿データ!$C$4:$M$19,3,FALSE)</f>
        <v>黒川　晄汰①</v>
      </c>
      <c r="F9" s="17" t="str">
        <f>VLOOKUP($C9,団体名簿データ!$C$4:$M$19,4,FALSE)</f>
        <v>村田　瑞樹②</v>
      </c>
      <c r="G9" s="17" t="str">
        <f>VLOOKUP($C9,団体名簿データ!$C$4:$M$19,5,FALSE)</f>
        <v>高須　　煌②</v>
      </c>
      <c r="H9" s="17" t="str">
        <f>VLOOKUP($C9,団体名簿データ!$C$4:$M$19,6,FALSE)</f>
        <v>西尾　拓哉①</v>
      </c>
      <c r="I9" s="19" t="str">
        <f>VLOOKUP($C9,団体名簿データ!$C$4:$M$19,7,FALSE)</f>
        <v>高村　琉世②</v>
      </c>
      <c r="J9" s="17" t="str">
        <f>VLOOKUP($C9,団体名簿データ!$C$4:$M$19,8,FALSE)</f>
        <v>小木曽真央②</v>
      </c>
      <c r="K9" s="17" t="str">
        <f>VLOOKUP($C9,団体名簿データ!$C$4:$M$19,9,FALSE)</f>
        <v>伊藤　一真①</v>
      </c>
      <c r="L9" s="18" t="str">
        <f>VLOOKUP($C9,団体名簿データ!$C$4:$M$19,10,FALSE)</f>
        <v>武田　昂征②</v>
      </c>
      <c r="M9" s="20" t="str">
        <f>VLOOKUP($C9,団体名簿データ!$C$4:$M$19,11,FALSE)</f>
        <v>桂川　　嵐①</v>
      </c>
    </row>
    <row r="10" spans="2:13" ht="15" customHeight="1" x14ac:dyDescent="0.2">
      <c r="B10" s="42">
        <v>7</v>
      </c>
      <c r="C10" s="51" t="s">
        <v>188</v>
      </c>
      <c r="D10" s="13" t="str">
        <f>VLOOKUP($C10,団体名簿データ!$C$4:$M$19,2,FALSE)</f>
        <v>安田　竜一</v>
      </c>
      <c r="E10" s="18" t="str">
        <f>VLOOKUP($C10,団体名簿データ!$C$4:$M$19,3,FALSE)</f>
        <v>伊藤　　汀②</v>
      </c>
      <c r="F10" s="17" t="str">
        <f>VLOOKUP($C10,団体名簿データ!$C$4:$M$19,4,FALSE)</f>
        <v>今井　柊吾②</v>
      </c>
      <c r="G10" s="17" t="str">
        <f>VLOOKUP($C10,団体名簿データ!$C$4:$M$19,5,FALSE)</f>
        <v>伊神　悠雅②</v>
      </c>
      <c r="H10" s="17" t="str">
        <f>VLOOKUP($C10,団体名簿データ!$C$4:$M$19,6,FALSE)</f>
        <v>古田　琉聖②</v>
      </c>
      <c r="I10" s="19" t="str">
        <f>VLOOKUP($C10,団体名簿データ!$C$4:$M$19,7,FALSE)</f>
        <v>金城　涼太②</v>
      </c>
      <c r="J10" s="17" t="str">
        <f>VLOOKUP($C10,団体名簿データ!$C$4:$M$19,8,FALSE)</f>
        <v>塩崎　諒太②</v>
      </c>
      <c r="K10" s="17" t="str">
        <f>VLOOKUP($C10,団体名簿データ!$C$4:$M$19,9,FALSE)</f>
        <v>神田　琉斗①</v>
      </c>
      <c r="L10" s="18" t="str">
        <f>VLOOKUP($C10,団体名簿データ!$C$4:$M$19,10,FALSE)</f>
        <v>杉山　頼斗①</v>
      </c>
      <c r="M10" s="20" t="str">
        <f>VLOOKUP($C10,団体名簿データ!$C$4:$M$19,11,FALSE)</f>
        <v>西野　京平①</v>
      </c>
    </row>
    <row r="11" spans="2:13" ht="15" customHeight="1" x14ac:dyDescent="0.2">
      <c r="B11" s="42">
        <v>8</v>
      </c>
      <c r="C11" s="51" t="s">
        <v>17</v>
      </c>
      <c r="D11" s="13" t="str">
        <f>VLOOKUP($C11,団体名簿データ!$C$4:$M$19,2,FALSE)</f>
        <v>伊藤　拓麿</v>
      </c>
      <c r="E11" s="18" t="str">
        <f>VLOOKUP($C11,団体名簿データ!$C$4:$M$19,3,FALSE)</f>
        <v>村田　佑太①</v>
      </c>
      <c r="F11" s="17" t="str">
        <f>VLOOKUP($C11,団体名簿データ!$C$4:$M$19,4,FALSE)</f>
        <v>伏屋　慶一②</v>
      </c>
      <c r="G11" s="17" t="str">
        <f>VLOOKUP($C11,団体名簿データ!$C$4:$M$19,5,FALSE)</f>
        <v>中本　大翔①</v>
      </c>
      <c r="H11" s="17" t="str">
        <f>VLOOKUP($C11,団体名簿データ!$C$4:$M$19,6,FALSE)</f>
        <v>可知　裕基②</v>
      </c>
      <c r="I11" s="19" t="str">
        <f>VLOOKUP($C11,団体名簿データ!$C$4:$M$19,7,FALSE)</f>
        <v>横山　健人②</v>
      </c>
      <c r="J11" s="17" t="str">
        <f>VLOOKUP($C11,団体名簿データ!$C$4:$M$19,8,FALSE)</f>
        <v>八代　征己②</v>
      </c>
      <c r="K11" s="17" t="str">
        <f>VLOOKUP($C11,団体名簿データ!$C$4:$M$19,9,FALSE)</f>
        <v>森　　俊和②</v>
      </c>
      <c r="L11" s="18" t="str">
        <f>VLOOKUP($C11,団体名簿データ!$C$4:$M$19,10,FALSE)</f>
        <v>瀧上　陽太②</v>
      </c>
      <c r="M11" s="20" t="str">
        <f>VLOOKUP($C11,団体名簿データ!$C$4:$M$19,11,FALSE)</f>
        <v>畠山　　凌①</v>
      </c>
    </row>
    <row r="12" spans="2:13" ht="15" customHeight="1" x14ac:dyDescent="0.2">
      <c r="B12" s="42">
        <v>9</v>
      </c>
      <c r="C12" s="51" t="s">
        <v>113</v>
      </c>
      <c r="D12" s="13" t="str">
        <f>VLOOKUP($C12,団体名簿データ!$C$4:$M$19,2,FALSE)</f>
        <v>森　　有紀</v>
      </c>
      <c r="E12" s="18" t="str">
        <f>VLOOKUP($C12,団体名簿データ!$C$4:$M$19,3,FALSE)</f>
        <v>杉田　健心②</v>
      </c>
      <c r="F12" s="17" t="str">
        <f>VLOOKUP($C12,団体名簿データ!$C$4:$M$19,4,FALSE)</f>
        <v>片桐　佳祐②</v>
      </c>
      <c r="G12" s="17" t="str">
        <f>VLOOKUP($C12,団体名簿データ!$C$4:$M$19,5,FALSE)</f>
        <v>鈴木　啓太②</v>
      </c>
      <c r="H12" s="17" t="str">
        <f>VLOOKUP($C12,団体名簿データ!$C$4:$M$19,6,FALSE)</f>
        <v>奥村　陽太②</v>
      </c>
      <c r="I12" s="19" t="str">
        <f>VLOOKUP($C12,団体名簿データ!$C$4:$M$19,7,FALSE)</f>
        <v>木山　　陸①</v>
      </c>
      <c r="J12" s="17" t="str">
        <f>VLOOKUP($C12,団体名簿データ!$C$4:$M$19,8,FALSE)</f>
        <v>山下銀之丞②</v>
      </c>
      <c r="K12" s="17" t="str">
        <f>VLOOKUP($C12,団体名簿データ!$C$4:$M$19,9,FALSE)</f>
        <v>國井　恵佑②</v>
      </c>
      <c r="L12" s="18" t="str">
        <f>VLOOKUP($C12,団体名簿データ!$C$4:$M$19,10,FALSE)</f>
        <v>三宅　　諒②</v>
      </c>
      <c r="M12" s="20" t="str">
        <f>VLOOKUP($C12,団体名簿データ!$C$4:$M$19,11,FALSE)</f>
        <v>福田　侑大①</v>
      </c>
    </row>
    <row r="13" spans="2:13" ht="15" customHeight="1" x14ac:dyDescent="0.2">
      <c r="B13" s="42">
        <v>10</v>
      </c>
      <c r="C13" s="51" t="s">
        <v>250</v>
      </c>
      <c r="D13" s="13" t="str">
        <f>VLOOKUP($C13,団体名簿データ!$C$4:$M$19,2,FALSE)</f>
        <v>吉田　凌平</v>
      </c>
      <c r="E13" s="18" t="str">
        <f>VLOOKUP($C13,団体名簿データ!$C$4:$M$19,3,FALSE)</f>
        <v>木股　綜希②</v>
      </c>
      <c r="F13" s="17" t="str">
        <f>VLOOKUP($C13,団体名簿データ!$C$4:$M$19,4,FALSE)</f>
        <v>中平　颯斗①</v>
      </c>
      <c r="G13" s="17" t="str">
        <f>VLOOKUP($C13,団体名簿データ!$C$4:$M$19,5,FALSE)</f>
        <v>小林　聖矢②</v>
      </c>
      <c r="H13" s="17" t="str">
        <f>VLOOKUP($C13,団体名簿データ!$C$4:$M$19,6,FALSE)</f>
        <v>伊藤　　輝②</v>
      </c>
      <c r="I13" s="19" t="str">
        <f>VLOOKUP($C13,団体名簿データ!$C$4:$M$19,7,FALSE)</f>
        <v>鈴木　翔太②</v>
      </c>
      <c r="J13" s="17" t="str">
        <f>VLOOKUP($C13,団体名簿データ!$C$4:$M$19,8,FALSE)</f>
        <v>中嶋　海翔②</v>
      </c>
      <c r="K13" s="17" t="str">
        <f>VLOOKUP($C13,団体名簿データ!$C$4:$M$19,9,FALSE)</f>
        <v>小泉　晴揮②</v>
      </c>
      <c r="L13" s="18" t="str">
        <f>VLOOKUP($C13,団体名簿データ!$C$4:$M$19,10,FALSE)</f>
        <v>林　　煌斗①</v>
      </c>
      <c r="M13" s="20" t="str">
        <f>VLOOKUP($C13,団体名簿データ!$C$4:$M$19,11,FALSE)</f>
        <v>山田　琉生①</v>
      </c>
    </row>
    <row r="14" spans="2:13" ht="15" customHeight="1" x14ac:dyDescent="0.2">
      <c r="B14" s="42">
        <v>11</v>
      </c>
      <c r="C14" s="51" t="s">
        <v>145</v>
      </c>
      <c r="D14" s="13" t="str">
        <f>VLOOKUP($C14,団体名簿データ!$C$4:$M$19,2,FALSE)</f>
        <v>橋本　　純</v>
      </c>
      <c r="E14" s="18" t="str">
        <f>VLOOKUP($C14,団体名簿データ!$C$4:$M$19,3,FALSE)</f>
        <v>塩谷　怜大②</v>
      </c>
      <c r="F14" s="17" t="str">
        <f>VLOOKUP($C14,団体名簿データ!$C$4:$M$19,4,FALSE)</f>
        <v>澤田　宗征②</v>
      </c>
      <c r="G14" s="17" t="str">
        <f>VLOOKUP($C14,団体名簿データ!$C$4:$M$19,5,FALSE)</f>
        <v>石田　隆頼②</v>
      </c>
      <c r="H14" s="17" t="str">
        <f>VLOOKUP($C14,団体名簿データ!$C$4:$M$19,6,FALSE)</f>
        <v>河田　侑大②</v>
      </c>
      <c r="I14" s="19" t="str">
        <f>VLOOKUP($C14,団体名簿データ!$C$4:$M$19,7,FALSE)</f>
        <v>藤井　雅也②</v>
      </c>
      <c r="J14" s="17" t="str">
        <f>VLOOKUP($C14,団体名簿データ!$C$4:$M$19,8,FALSE)</f>
        <v>中野　祐太②</v>
      </c>
      <c r="K14" s="17" t="str">
        <f>VLOOKUP($C14,団体名簿データ!$C$4:$M$19,9,FALSE)</f>
        <v>成瀬　奏汰①</v>
      </c>
      <c r="L14" s="18" t="str">
        <f>VLOOKUP($C14,団体名簿データ!$C$4:$M$19,10,FALSE)</f>
        <v>佐橋　拓磨②</v>
      </c>
      <c r="M14" s="20" t="str">
        <f>VLOOKUP($C14,団体名簿データ!$C$4:$M$19,11,FALSE)</f>
        <v>三輪　航大①</v>
      </c>
    </row>
    <row r="15" spans="2:13" ht="15" customHeight="1" x14ac:dyDescent="0.2">
      <c r="B15" s="42">
        <v>12</v>
      </c>
      <c r="C15" s="51" t="s">
        <v>199</v>
      </c>
      <c r="D15" s="13" t="str">
        <f>VLOOKUP($C15,団体名簿データ!$C$4:$M$19,2,FALSE)</f>
        <v>平岡　勇人</v>
      </c>
      <c r="E15" s="18" t="str">
        <f>VLOOKUP($C15,団体名簿データ!$C$4:$M$19,3,FALSE)</f>
        <v>大野　昊大②</v>
      </c>
      <c r="F15" s="17" t="str">
        <f>VLOOKUP($C15,団体名簿データ!$C$4:$M$19,4,FALSE)</f>
        <v>熊崎　一絆②</v>
      </c>
      <c r="G15" s="17" t="str">
        <f>VLOOKUP($C15,団体名簿データ!$C$4:$M$19,5,FALSE)</f>
        <v>佐藤　佑哉①</v>
      </c>
      <c r="H15" s="17" t="str">
        <f>VLOOKUP($C15,団体名簿データ!$C$4:$M$19,6,FALSE)</f>
        <v>篠田　淳成②</v>
      </c>
      <c r="I15" s="19" t="str">
        <f>VLOOKUP($C15,団体名簿データ!$C$4:$M$19,7,FALSE)</f>
        <v>吉田　康平②</v>
      </c>
      <c r="J15" s="17" t="str">
        <f>VLOOKUP($C15,団体名簿データ!$C$4:$M$19,8,FALSE)</f>
        <v>吉田　航悠①</v>
      </c>
      <c r="K15" s="17" t="str">
        <f>VLOOKUP($C15,団体名簿データ!$C$4:$M$19,9,FALSE)</f>
        <v>市川　朝陽①</v>
      </c>
      <c r="L15" s="18" t="str">
        <f>VLOOKUP($C15,団体名簿データ!$C$4:$M$19,10,FALSE)</f>
        <v>澤田　琉星①</v>
      </c>
      <c r="M15" s="20" t="str">
        <f>VLOOKUP($C15,団体名簿データ!$C$4:$M$19,11,FALSE)</f>
        <v>髙井　祐真①</v>
      </c>
    </row>
    <row r="16" spans="2:13" ht="15" customHeight="1" x14ac:dyDescent="0.2">
      <c r="B16" s="42">
        <v>13</v>
      </c>
      <c r="C16" s="51" t="s">
        <v>239</v>
      </c>
      <c r="D16" s="13" t="str">
        <f>VLOOKUP($C16,団体名簿データ!$C$4:$M$19,2,FALSE)</f>
        <v>小笠原凉太</v>
      </c>
      <c r="E16" s="18" t="str">
        <f>VLOOKUP($C16,団体名簿データ!$C$4:$M$19,3,FALSE)</f>
        <v>橋詰　拡輝①</v>
      </c>
      <c r="F16" s="17" t="str">
        <f>VLOOKUP($C16,団体名簿データ!$C$4:$M$19,4,FALSE)</f>
        <v>後藤　朝陽②</v>
      </c>
      <c r="G16" s="17" t="str">
        <f>VLOOKUP($C16,団体名簿データ!$C$4:$M$19,5,FALSE)</f>
        <v>安江　孝弘②</v>
      </c>
      <c r="H16" s="17" t="str">
        <f>VLOOKUP($C16,団体名簿データ!$C$4:$M$19,6,FALSE)</f>
        <v>林　　侑生①</v>
      </c>
      <c r="I16" s="19" t="str">
        <f>VLOOKUP($C16,団体名簿データ!$C$4:$M$19,7,FALSE)</f>
        <v>山本　悠太②</v>
      </c>
      <c r="J16" s="17" t="str">
        <f>VLOOKUP($C16,団体名簿データ!$C$4:$M$19,8,FALSE)</f>
        <v>度会　泰星①</v>
      </c>
      <c r="K16" s="17" t="str">
        <f>VLOOKUP($C16,団体名簿データ!$C$4:$M$19,9,FALSE)</f>
        <v>西尾　颯真①</v>
      </c>
      <c r="L16" s="18" t="str">
        <f>VLOOKUP($C16,団体名簿データ!$C$4:$M$19,10,FALSE)</f>
        <v>小椋　奏吾①</v>
      </c>
      <c r="M16" s="20" t="str">
        <f>VLOOKUP($C16,団体名簿データ!$C$4:$M$19,11,FALSE)</f>
        <v>大堀　寛太①</v>
      </c>
    </row>
    <row r="17" spans="2:13" ht="15" customHeight="1" x14ac:dyDescent="0.2">
      <c r="B17" s="42">
        <v>14</v>
      </c>
      <c r="C17" s="51" t="s">
        <v>177</v>
      </c>
      <c r="D17" s="13" t="str">
        <f>VLOOKUP($C17,団体名簿データ!$C$4:$M$19,2,FALSE)</f>
        <v>打田　幸人</v>
      </c>
      <c r="E17" s="18" t="str">
        <f>VLOOKUP($C17,団体名簿データ!$C$4:$M$19,3,FALSE)</f>
        <v>伊左治遥人②</v>
      </c>
      <c r="F17" s="17" t="str">
        <f>VLOOKUP($C17,団体名簿データ!$C$4:$M$19,4,FALSE)</f>
        <v>久保　宏斗②</v>
      </c>
      <c r="G17" s="17" t="str">
        <f>VLOOKUP($C17,団体名簿データ!$C$4:$M$19,5,FALSE)</f>
        <v>鈴木 　  和②</v>
      </c>
      <c r="H17" s="17" t="str">
        <f>VLOOKUP($C17,団体名簿データ!$C$4:$M$19,6,FALSE)</f>
        <v>鍵谷　遙希②</v>
      </c>
      <c r="I17" s="19" t="str">
        <f>VLOOKUP($C17,団体名簿データ!$C$4:$M$19,7,FALSE)</f>
        <v>中島　康瑛②</v>
      </c>
      <c r="J17" s="17" t="str">
        <f>VLOOKUP($C17,団体名簿データ!$C$4:$M$19,8,FALSE)</f>
        <v>幸村　直輝①</v>
      </c>
      <c r="K17" s="17" t="str">
        <f>VLOOKUP($C17,団体名簿データ!$C$4:$M$19,9,FALSE)</f>
        <v>太田　悠登①</v>
      </c>
      <c r="L17" s="18" t="str">
        <f>VLOOKUP($C17,団体名簿データ!$C$4:$M$19,10,FALSE)</f>
        <v>山田　心優①</v>
      </c>
      <c r="M17" s="20" t="str">
        <f>VLOOKUP($C17,団体名簿データ!$C$4:$M$19,11,FALSE)</f>
        <v>小郷　真輝①</v>
      </c>
    </row>
    <row r="18" spans="2:13" ht="15" customHeight="1" x14ac:dyDescent="0.2">
      <c r="B18" s="42">
        <v>15</v>
      </c>
      <c r="C18" s="51" t="s">
        <v>41</v>
      </c>
      <c r="D18" s="13" t="str">
        <f>VLOOKUP($C18,団体名簿データ!$C$4:$M$19,2,FALSE)</f>
        <v>岩田　知佳</v>
      </c>
      <c r="E18" s="18" t="str">
        <f>VLOOKUP($C18,団体名簿データ!$C$4:$M$19,3,FALSE)</f>
        <v>中村　洸翔②</v>
      </c>
      <c r="F18" s="17" t="str">
        <f>VLOOKUP($C18,団体名簿データ!$C$4:$M$19,4,FALSE)</f>
        <v>橋本　知暖②</v>
      </c>
      <c r="G18" s="17" t="str">
        <f>VLOOKUP($C18,団体名簿データ!$C$4:$M$19,5,FALSE)</f>
        <v>谷　　彰悟②</v>
      </c>
      <c r="H18" s="17" t="str">
        <f>VLOOKUP($C18,団体名簿データ!$C$4:$M$19,6,FALSE)</f>
        <v>金崎　旭浩②</v>
      </c>
      <c r="I18" s="19" t="str">
        <f>VLOOKUP($C18,団体名簿データ!$C$4:$M$19,7,FALSE)</f>
        <v>井口　光希②</v>
      </c>
      <c r="J18" s="17" t="str">
        <f>VLOOKUP($C18,団体名簿データ!$C$4:$M$19,8,FALSE)</f>
        <v>岸上　大悟②</v>
      </c>
      <c r="K18" s="17" t="str">
        <f>VLOOKUP($C18,団体名簿データ!$C$4:$M$19,9,FALSE)</f>
        <v>古川　昊空②</v>
      </c>
      <c r="L18" s="18" t="str">
        <f>VLOOKUP($C18,団体名簿データ!$C$4:$M$19,10,FALSE)</f>
        <v>永井　穂隆①</v>
      </c>
      <c r="M18" s="20" t="str">
        <f>VLOOKUP($C18,団体名簿データ!$C$4:$M$19,11,FALSE)</f>
        <v>山中　結賀①</v>
      </c>
    </row>
    <row r="19" spans="2:13" ht="15" customHeight="1" thickBot="1" x14ac:dyDescent="0.25">
      <c r="B19" s="43">
        <v>16</v>
      </c>
      <c r="C19" s="52" t="s">
        <v>102</v>
      </c>
      <c r="D19" s="21" t="str">
        <f>VLOOKUP($C19,団体名簿データ!$C$4:$M$19,2,FALSE)</f>
        <v>村井　独歩</v>
      </c>
      <c r="E19" s="22" t="str">
        <f>VLOOKUP($C19,団体名簿データ!$C$4:$M$19,3,FALSE)</f>
        <v>山田　稜真①</v>
      </c>
      <c r="F19" s="21" t="str">
        <f>VLOOKUP($C19,団体名簿データ!$C$4:$M$19,4,FALSE)</f>
        <v>清野　皓貴②</v>
      </c>
      <c r="G19" s="21" t="str">
        <f>VLOOKUP($C19,団体名簿データ!$C$4:$M$19,5,FALSE)</f>
        <v>安田　大剛②</v>
      </c>
      <c r="H19" s="21" t="str">
        <f>VLOOKUP($C19,団体名簿データ!$C$4:$M$19,6,FALSE)</f>
        <v>山口　雄大①</v>
      </c>
      <c r="I19" s="23" t="str">
        <f>VLOOKUP($C19,団体名簿データ!$C$4:$M$19,7,FALSE)</f>
        <v>青山　拓矢①</v>
      </c>
      <c r="J19" s="21" t="str">
        <f>VLOOKUP($C19,団体名簿データ!$C$4:$M$19,8,FALSE)</f>
        <v>深尾　風月②</v>
      </c>
      <c r="K19" s="21" t="str">
        <f>VLOOKUP($C19,団体名簿データ!$C$4:$M$19,9,FALSE)</f>
        <v>山村　恵史①</v>
      </c>
      <c r="L19" s="22" t="str">
        <f>VLOOKUP($C19,団体名簿データ!$C$4:$M$19,10,FALSE)</f>
        <v>小瀬喜代治①</v>
      </c>
      <c r="M19" s="24" t="str">
        <f>VLOOKUP($C19,団体名簿データ!$C$4:$M$19,11,FALSE)</f>
        <v>浜崎　侑弥②</v>
      </c>
    </row>
    <row r="20" spans="2:13" ht="10.199999999999999" customHeight="1" thickTop="1" x14ac:dyDescent="0.2">
      <c r="B20" s="6"/>
    </row>
    <row r="21" spans="2:13" ht="20.100000000000001" customHeight="1" x14ac:dyDescent="0.2">
      <c r="B21" s="99" t="s">
        <v>18</v>
      </c>
      <c r="C21" s="99"/>
      <c r="D21" s="99"/>
      <c r="E21" s="100"/>
      <c r="F21" s="100"/>
      <c r="G21" s="100"/>
      <c r="H21" s="100"/>
      <c r="I21" s="100"/>
      <c r="J21" s="7"/>
      <c r="K21" s="8"/>
      <c r="L21" s="8"/>
      <c r="M21" s="8"/>
    </row>
    <row r="22" spans="2:13" ht="13.65" customHeight="1" x14ac:dyDescent="0.2">
      <c r="B22" s="106"/>
      <c r="C22" s="110" t="s">
        <v>5</v>
      </c>
      <c r="D22" s="112" t="s">
        <v>6</v>
      </c>
      <c r="E22" s="102" t="s">
        <v>7</v>
      </c>
      <c r="F22" s="102"/>
      <c r="G22" s="102"/>
      <c r="H22" s="102"/>
      <c r="I22" s="102"/>
      <c r="J22" s="102"/>
      <c r="K22" s="102"/>
      <c r="L22" s="102"/>
      <c r="M22" s="103"/>
    </row>
    <row r="23" spans="2:13" ht="13.65" customHeight="1" thickBot="1" x14ac:dyDescent="0.25">
      <c r="B23" s="107"/>
      <c r="C23" s="111"/>
      <c r="D23" s="113"/>
      <c r="E23" s="10" t="s">
        <v>8</v>
      </c>
      <c r="F23" s="9" t="s">
        <v>9</v>
      </c>
      <c r="G23" s="9" t="s">
        <v>10</v>
      </c>
      <c r="H23" s="9" t="s">
        <v>11</v>
      </c>
      <c r="I23" s="11" t="s">
        <v>12</v>
      </c>
      <c r="J23" s="9" t="s">
        <v>13</v>
      </c>
      <c r="K23" s="9" t="s">
        <v>14</v>
      </c>
      <c r="L23" s="10" t="s">
        <v>15</v>
      </c>
      <c r="M23" s="12" t="s">
        <v>16</v>
      </c>
    </row>
    <row r="24" spans="2:13" ht="15" customHeight="1" thickTop="1" x14ac:dyDescent="0.2">
      <c r="B24" s="41">
        <v>1</v>
      </c>
      <c r="C24" s="50" t="s">
        <v>102</v>
      </c>
      <c r="D24" s="13" t="str">
        <f>VLOOKUP($C24,団体名簿データ!$C$24:$M$39,2,FALSE)</f>
        <v>土本　幸司</v>
      </c>
      <c r="E24" s="13" t="str">
        <f>VLOOKUP($C24,団体名簿データ!$C$24:$M$39,3,FALSE)</f>
        <v>向山　莉央②</v>
      </c>
      <c r="F24" s="13" t="str">
        <f>VLOOKUP($C24,団体名簿データ!$C$24:$M$39,4,FALSE)</f>
        <v>佐野　愛鈴②</v>
      </c>
      <c r="G24" s="13" t="str">
        <f>VLOOKUP($C24,団体名簿データ!$C$24:$M$39,5,FALSE)</f>
        <v>大野　　暖②</v>
      </c>
      <c r="H24" s="13" t="str">
        <f>VLOOKUP($C24,団体名簿データ!$C$24:$M$39,6,FALSE)</f>
        <v>酒井　菜帆②</v>
      </c>
      <c r="I24" s="13" t="str">
        <f>VLOOKUP($C24,団体名簿データ!$C$24:$M$39,7,FALSE)</f>
        <v>下田　莉々①</v>
      </c>
      <c r="J24" s="13" t="str">
        <f>VLOOKUP($C24,団体名簿データ!$C$24:$M$39,8,FALSE)</f>
        <v>岩田　侑芽①</v>
      </c>
      <c r="K24" s="13" t="str">
        <f>VLOOKUP($C24,団体名簿データ!$C$24:$M$39,9,FALSE)</f>
        <v>廣瀬菜々音②</v>
      </c>
      <c r="L24" s="13" t="str">
        <f>VLOOKUP($C24,団体名簿データ!$C$24:$M$39,10,FALSE)</f>
        <v>田村　心侑①</v>
      </c>
      <c r="M24" s="94">
        <f>VLOOKUP($C24,団体名簿データ!$C$24:$M$39,11,FALSE)</f>
        <v>0</v>
      </c>
    </row>
    <row r="25" spans="2:13" ht="15" customHeight="1" x14ac:dyDescent="0.2">
      <c r="B25" s="42">
        <v>2</v>
      </c>
      <c r="C25" s="51" t="s">
        <v>331</v>
      </c>
      <c r="D25" s="17" t="str">
        <f>VLOOKUP($C25,団体名簿データ!$C$24:$M$39,2,FALSE)</f>
        <v>五十川　貢</v>
      </c>
      <c r="E25" s="18" t="str">
        <f>VLOOKUP($C25,団体名簿データ!$C$24:$M$39,3,FALSE)</f>
        <v>堀　　みう②</v>
      </c>
      <c r="F25" s="17" t="str">
        <f>VLOOKUP($C25,団体名簿データ!$C$24:$M$39,4,FALSE)</f>
        <v>服部市桜里②</v>
      </c>
      <c r="G25" s="17" t="str">
        <f>VLOOKUP($C25,団体名簿データ!$C$24:$M$39,5,FALSE)</f>
        <v>傍島　美紗②</v>
      </c>
      <c r="H25" s="17" t="str">
        <f>VLOOKUP($C25,団体名簿データ!$C$24:$M$39,6,FALSE)</f>
        <v>平野　和奏②</v>
      </c>
      <c r="I25" s="19" t="str">
        <f>VLOOKUP($C25,団体名簿データ!$C$24:$M$39,7,FALSE)</f>
        <v>水野　花娃②</v>
      </c>
      <c r="J25" s="17" t="str">
        <f>VLOOKUP($C25,団体名簿データ!$C$24:$M$39,8,FALSE)</f>
        <v>渡邉　珠玖②</v>
      </c>
      <c r="K25" s="17" t="str">
        <f>VLOOKUP($C25,団体名簿データ!$C$24:$M$39,9,FALSE)</f>
        <v>山﨑　悠加①</v>
      </c>
      <c r="L25" s="18" t="str">
        <f>VLOOKUP($C25,団体名簿データ!$C$24:$M$39,10,FALSE)</f>
        <v>則武　愛良②</v>
      </c>
      <c r="M25" s="20" t="str">
        <f>VLOOKUP($C25,団体名簿データ!$C$24:$M$39,11,FALSE)</f>
        <v>鈴木　杏奈②</v>
      </c>
    </row>
    <row r="26" spans="2:13" ht="15" customHeight="1" x14ac:dyDescent="0.2">
      <c r="B26" s="42">
        <v>3</v>
      </c>
      <c r="C26" s="51" t="s">
        <v>418</v>
      </c>
      <c r="D26" s="17" t="str">
        <f>VLOOKUP($C26,団体名簿データ!$C$24:$M$39,2,FALSE)</f>
        <v>上原　一人</v>
      </c>
      <c r="E26" s="18" t="str">
        <f>VLOOKUP($C26,団体名簿データ!$C$24:$M$39,3,FALSE)</f>
        <v>福手ももこ②</v>
      </c>
      <c r="F26" s="17" t="str">
        <f>VLOOKUP($C26,団体名簿データ!$C$24:$M$39,4,FALSE)</f>
        <v>梅田　　陽②</v>
      </c>
      <c r="G26" s="17" t="str">
        <f>VLOOKUP($C26,団体名簿データ!$C$24:$M$39,5,FALSE)</f>
        <v>丹羽優衣奈②</v>
      </c>
      <c r="H26" s="17" t="str">
        <f>VLOOKUP($C26,団体名簿データ!$C$24:$M$39,6,FALSE)</f>
        <v>堀部　羽美①</v>
      </c>
      <c r="I26" s="90">
        <f>VLOOKUP($C26,団体名簿データ!$C$24:$M$39,7,FALSE)</f>
        <v>0</v>
      </c>
      <c r="J26" s="91">
        <f>VLOOKUP($C26,団体名簿データ!$C$24:$M$39,8,FALSE)</f>
        <v>0</v>
      </c>
      <c r="K26" s="91">
        <f>VLOOKUP($C26,団体名簿データ!$C$24:$M$39,9,FALSE)</f>
        <v>0</v>
      </c>
      <c r="L26" s="92">
        <f>VLOOKUP($C26,団体名簿データ!$C$24:$M$39,10,FALSE)</f>
        <v>0</v>
      </c>
      <c r="M26" s="93">
        <f>VLOOKUP($C26,団体名簿データ!$C$24:$M$39,11,FALSE)</f>
        <v>0</v>
      </c>
    </row>
    <row r="27" spans="2:13" ht="15" customHeight="1" x14ac:dyDescent="0.2">
      <c r="B27" s="42">
        <v>4</v>
      </c>
      <c r="C27" s="51" t="s">
        <v>294</v>
      </c>
      <c r="D27" s="17" t="str">
        <f>VLOOKUP($C27,団体名簿データ!$C$24:$M$39,2,FALSE)</f>
        <v>堀井　　篤</v>
      </c>
      <c r="E27" s="18" t="str">
        <f>VLOOKUP($C27,団体名簿データ!$C$24:$M$39,3,FALSE)</f>
        <v>松永　珠莉②</v>
      </c>
      <c r="F27" s="17" t="str">
        <f>VLOOKUP($C27,団体名簿データ!$C$24:$M$39,4,FALSE)</f>
        <v>髙木純愛梨②</v>
      </c>
      <c r="G27" s="17" t="str">
        <f>VLOOKUP($C27,団体名簿データ!$C$24:$M$39,5,FALSE)</f>
        <v>後藤　累伽②</v>
      </c>
      <c r="H27" s="17" t="str">
        <f>VLOOKUP($C27,団体名簿データ!$C$24:$M$39,6,FALSE)</f>
        <v>後藤　夢海②</v>
      </c>
      <c r="I27" s="19" t="str">
        <f>VLOOKUP($C27,団体名簿データ!$C$24:$M$39,7,FALSE)</f>
        <v>永瀨　綾華②</v>
      </c>
      <c r="J27" s="17" t="str">
        <f>VLOOKUP($C27,団体名簿データ!$C$24:$M$39,8,FALSE)</f>
        <v>大野妃沙奈①</v>
      </c>
      <c r="K27" s="17" t="str">
        <f>VLOOKUP($C27,団体名簿データ!$C$24:$M$39,9,FALSE)</f>
        <v>水野　心菜①</v>
      </c>
      <c r="L27" s="18" t="str">
        <f>VLOOKUP($C27,団体名簿データ!$C$24:$M$39,10,FALSE)</f>
        <v>若宮ほの香①</v>
      </c>
      <c r="M27" s="20" t="str">
        <f>VLOOKUP($C27,団体名簿データ!$C$24:$M$39,11,FALSE)</f>
        <v>鈴木　奏音①</v>
      </c>
    </row>
    <row r="28" spans="2:13" ht="15" customHeight="1" x14ac:dyDescent="0.2">
      <c r="B28" s="42">
        <v>5</v>
      </c>
      <c r="C28" s="51" t="s">
        <v>41</v>
      </c>
      <c r="D28" s="17" t="str">
        <f>VLOOKUP($C28,団体名簿データ!$C$24:$M$39,2,FALSE)</f>
        <v>桐山　茂寛</v>
      </c>
      <c r="E28" s="18" t="str">
        <f>VLOOKUP($C28,団体名簿データ!$C$24:$M$39,3,FALSE)</f>
        <v>寺戸　結菜②</v>
      </c>
      <c r="F28" s="17" t="str">
        <f>VLOOKUP($C28,団体名簿データ!$C$24:$M$39,4,FALSE)</f>
        <v>大橋　奈桜②</v>
      </c>
      <c r="G28" s="17" t="str">
        <f>VLOOKUP($C28,団体名簿データ!$C$24:$M$39,5,FALSE)</f>
        <v>伊藤　榛花②</v>
      </c>
      <c r="H28" s="17" t="str">
        <f>VLOOKUP($C28,団体名簿データ!$C$24:$M$39,6,FALSE)</f>
        <v>髙野　結菜②</v>
      </c>
      <c r="I28" s="19" t="str">
        <f>VLOOKUP($C28,団体名簿データ!$C$24:$M$39,7,FALSE)</f>
        <v>岩川　由奈②</v>
      </c>
      <c r="J28" s="17" t="str">
        <f>VLOOKUP($C28,団体名簿データ!$C$24:$M$39,8,FALSE)</f>
        <v>田中　夢乃②</v>
      </c>
      <c r="K28" s="17" t="str">
        <f>VLOOKUP($C28,団体名簿データ!$C$24:$M$39,9,FALSE)</f>
        <v>二村　絢菜②</v>
      </c>
      <c r="L28" s="18" t="str">
        <f>VLOOKUP($C28,団体名簿データ!$C$24:$M$39,10,FALSE)</f>
        <v>清水　美有②</v>
      </c>
      <c r="M28" s="20" t="str">
        <f>VLOOKUP($C28,団体名簿データ!$C$24:$M$39,11,FALSE)</f>
        <v>杉浦ひなた①</v>
      </c>
    </row>
    <row r="29" spans="2:13" ht="15" customHeight="1" x14ac:dyDescent="0.2">
      <c r="B29" s="42">
        <v>6</v>
      </c>
      <c r="C29" s="51" t="s">
        <v>17</v>
      </c>
      <c r="D29" s="17" t="str">
        <f>VLOOKUP($C29,団体名簿データ!$C$24:$M$39,2,FALSE)</f>
        <v>田中　諭志</v>
      </c>
      <c r="E29" s="18" t="str">
        <f>VLOOKUP($C29,団体名簿データ!$C$24:$M$39,3,FALSE)</f>
        <v>上原　綺里②</v>
      </c>
      <c r="F29" s="17" t="str">
        <f>VLOOKUP($C29,団体名簿データ!$C$24:$M$39,4,FALSE)</f>
        <v>丹羽　絢香①</v>
      </c>
      <c r="G29" s="17" t="str">
        <f>VLOOKUP($C29,団体名簿データ!$C$24:$M$39,5,FALSE)</f>
        <v>細川　真由②</v>
      </c>
      <c r="H29" s="17" t="str">
        <f>VLOOKUP($C29,団体名簿データ!$C$24:$M$39,6,FALSE)</f>
        <v>松原　花心②</v>
      </c>
      <c r="I29" s="19" t="str">
        <f>VLOOKUP($C29,団体名簿データ!$C$24:$M$39,7,FALSE)</f>
        <v>丹羽　絢子①</v>
      </c>
      <c r="J29" s="17" t="str">
        <f>VLOOKUP($C29,団体名簿データ!$C$24:$M$39,8,FALSE)</f>
        <v>江﨑　叶恵①</v>
      </c>
      <c r="K29" s="17" t="str">
        <f>VLOOKUP($C29,団体名簿データ!$C$24:$M$39,9,FALSE)</f>
        <v>黒田　優良②</v>
      </c>
      <c r="L29" s="18" t="str">
        <f>VLOOKUP($C29,団体名簿データ!$C$24:$M$39,10,FALSE)</f>
        <v>福井　　優①</v>
      </c>
      <c r="M29" s="20" t="str">
        <f>VLOOKUP($C29,団体名簿データ!$C$24:$M$39,11,FALSE)</f>
        <v>鳥居　優和②</v>
      </c>
    </row>
    <row r="30" spans="2:13" ht="15" customHeight="1" x14ac:dyDescent="0.2">
      <c r="B30" s="42">
        <v>7</v>
      </c>
      <c r="C30" s="51" t="s">
        <v>167</v>
      </c>
      <c r="D30" s="17" t="str">
        <f>VLOOKUP($C30,団体名簿データ!$C$24:$M$39,2,FALSE)</f>
        <v>奥田　靖彦</v>
      </c>
      <c r="E30" s="18" t="str">
        <f>VLOOKUP($C30,団体名簿データ!$C$24:$M$39,3,FALSE)</f>
        <v>田口　心優②</v>
      </c>
      <c r="F30" s="17" t="str">
        <f>VLOOKUP($C30,団体名簿データ!$C$24:$M$39,4,FALSE)</f>
        <v>花井　由弥②</v>
      </c>
      <c r="G30" s="17" t="str">
        <f>VLOOKUP($C30,団体名簿データ!$C$24:$M$39,5,FALSE)</f>
        <v>野口　莉央②</v>
      </c>
      <c r="H30" s="17" t="str">
        <f>VLOOKUP($C30,団体名簿データ!$C$24:$M$39,6,FALSE)</f>
        <v>西部絵莉香②</v>
      </c>
      <c r="I30" s="19" t="str">
        <f>VLOOKUP($C30,団体名簿データ!$C$24:$M$39,7,FALSE)</f>
        <v>山本　和心②</v>
      </c>
      <c r="J30" s="17" t="str">
        <f>VLOOKUP($C30,団体名簿データ!$C$24:$M$39,8,FALSE)</f>
        <v>吉田　栞菜①</v>
      </c>
      <c r="K30" s="17" t="str">
        <f>VLOOKUP($C30,団体名簿データ!$C$24:$M$39,9,FALSE)</f>
        <v>赤塚　幸子①</v>
      </c>
      <c r="L30" s="18" t="str">
        <f>VLOOKUP($C30,団体名簿データ!$C$24:$M$39,10,FALSE)</f>
        <v>松本　悠里①</v>
      </c>
      <c r="M30" s="20" t="str">
        <f>VLOOKUP($C30,団体名簿データ!$C$24:$M$39,11,FALSE)</f>
        <v>子安　梨央①</v>
      </c>
    </row>
    <row r="31" spans="2:13" ht="15" customHeight="1" x14ac:dyDescent="0.2">
      <c r="B31" s="42">
        <v>8</v>
      </c>
      <c r="C31" s="51" t="s">
        <v>368</v>
      </c>
      <c r="D31" s="17" t="str">
        <f>VLOOKUP($C31,団体名簿データ!$C$24:$M$39,2,FALSE)</f>
        <v>大野　勝史</v>
      </c>
      <c r="E31" s="18" t="str">
        <f>VLOOKUP($C31,団体名簿データ!$C$24:$M$39,3,FALSE)</f>
        <v>山谷　莉子①</v>
      </c>
      <c r="F31" s="17" t="str">
        <f>VLOOKUP($C31,団体名簿データ!$C$24:$M$39,4,FALSE)</f>
        <v>園井　美月①</v>
      </c>
      <c r="G31" s="17" t="str">
        <f>VLOOKUP($C31,団体名簿データ!$C$24:$M$39,5,FALSE)</f>
        <v>山田奈乃羽①</v>
      </c>
      <c r="H31" s="17" t="str">
        <f>VLOOKUP($C31,団体名簿データ!$C$24:$M$39,6,FALSE)</f>
        <v>糟谷　柚奈②</v>
      </c>
      <c r="I31" s="19" t="str">
        <f>VLOOKUP($C31,団体名簿データ!$C$24:$M$39,7,FALSE)</f>
        <v>國枝　わこ②</v>
      </c>
      <c r="J31" s="17" t="str">
        <f>VLOOKUP($C31,団体名簿データ!$C$24:$M$39,8,FALSE)</f>
        <v>上村　莉子②</v>
      </c>
      <c r="K31" s="17" t="str">
        <f>VLOOKUP($C31,団体名簿データ!$C$24:$M$39,9,FALSE)</f>
        <v>三島　怜実②</v>
      </c>
      <c r="L31" s="18" t="str">
        <f>VLOOKUP($C31,団体名簿データ!$C$24:$M$39,10,FALSE)</f>
        <v>ｻﾅﾘﾗﾍｲﾘｰ  ②</v>
      </c>
      <c r="M31" s="20" t="str">
        <f>VLOOKUP($C31,団体名簿データ!$C$24:$M$39,11,FALSE)</f>
        <v>高橋　杏奈②</v>
      </c>
    </row>
    <row r="32" spans="2:13" ht="15" customHeight="1" x14ac:dyDescent="0.2">
      <c r="B32" s="42">
        <v>9</v>
      </c>
      <c r="C32" s="51" t="s">
        <v>228</v>
      </c>
      <c r="D32" s="17" t="str">
        <f>VLOOKUP($C32,団体名簿データ!$C$24:$M$39,2,FALSE)</f>
        <v>森本　展健</v>
      </c>
      <c r="E32" s="18" t="str">
        <f>VLOOKUP($C32,団体名簿データ!$C$24:$M$39,3,FALSE)</f>
        <v>古林　優衣①</v>
      </c>
      <c r="F32" s="17" t="str">
        <f>VLOOKUP($C32,団体名簿データ!$C$24:$M$39,4,FALSE)</f>
        <v>工藤　朱音②</v>
      </c>
      <c r="G32" s="17" t="str">
        <f>VLOOKUP($C32,団体名簿データ!$C$24:$M$39,5,FALSE)</f>
        <v>森　彩花里①</v>
      </c>
      <c r="H32" s="17" t="str">
        <f>VLOOKUP($C32,団体名簿データ!$C$24:$M$39,6,FALSE)</f>
        <v>鹿倉　美和②</v>
      </c>
      <c r="I32" s="19" t="str">
        <f>VLOOKUP($C32,団体名簿データ!$C$24:$M$39,7,FALSE)</f>
        <v>安藤　綾香②</v>
      </c>
      <c r="J32" s="17" t="str">
        <f>VLOOKUP($C32,団体名簿データ!$C$24:$M$39,8,FALSE)</f>
        <v>羽柴安里紗②</v>
      </c>
      <c r="K32" s="17" t="str">
        <f>VLOOKUP($C32,団体名簿データ!$C$24:$M$39,9,FALSE)</f>
        <v>纐纈　咲羽②</v>
      </c>
      <c r="L32" s="18" t="str">
        <f>VLOOKUP($C32,団体名簿データ!$C$24:$M$39,10,FALSE)</f>
        <v>山川　花純①</v>
      </c>
      <c r="M32" s="20" t="str">
        <f>VLOOKUP($C32,団体名簿データ!$C$24:$M$39,11,FALSE)</f>
        <v>浦沢　眞悠①</v>
      </c>
    </row>
    <row r="33" spans="2:13" ht="15" customHeight="1" x14ac:dyDescent="0.2">
      <c r="B33" s="42">
        <v>10</v>
      </c>
      <c r="C33" s="51" t="s">
        <v>397</v>
      </c>
      <c r="D33" s="17" t="str">
        <f>VLOOKUP($C33,団体名簿データ!$C$24:$M$39,2,FALSE)</f>
        <v>足立愉有子</v>
      </c>
      <c r="E33" s="18" t="str">
        <f>VLOOKUP($C33,団体名簿データ!$C$24:$M$39,3,FALSE)</f>
        <v>澤﨑　奈実②</v>
      </c>
      <c r="F33" s="17" t="str">
        <f>VLOOKUP($C33,団体名簿データ!$C$24:$M$39,4,FALSE)</f>
        <v>佐藤　凛奈②</v>
      </c>
      <c r="G33" s="17" t="str">
        <f>VLOOKUP($C33,団体名簿データ!$C$24:$M$39,5,FALSE)</f>
        <v>杉本　愛渚②</v>
      </c>
      <c r="H33" s="17" t="str">
        <f>VLOOKUP($C33,団体名簿データ!$C$24:$M$39,6,FALSE)</f>
        <v>市川　夢菜①</v>
      </c>
      <c r="I33" s="19" t="str">
        <f>VLOOKUP($C33,団体名簿データ!$C$24:$M$39,7,FALSE)</f>
        <v>神田　　愛①</v>
      </c>
      <c r="J33" s="17" t="str">
        <f>VLOOKUP($C33,団体名簿データ!$C$24:$M$39,8,FALSE)</f>
        <v>平松　穂羽②</v>
      </c>
      <c r="K33" s="17" t="str">
        <f>VLOOKUP($C33,団体名簿データ!$C$24:$M$39,9,FALSE)</f>
        <v>木口　心那②</v>
      </c>
      <c r="L33" s="18" t="str">
        <f>VLOOKUP($C33,団体名簿データ!$C$24:$M$39,10,FALSE)</f>
        <v>亀山　琥珀②</v>
      </c>
      <c r="M33" s="20" t="str">
        <f>VLOOKUP($C33,団体名簿データ!$C$24:$M$39,11,FALSE)</f>
        <v>小川　紗矢②</v>
      </c>
    </row>
    <row r="34" spans="2:13" ht="15" customHeight="1" x14ac:dyDescent="0.2">
      <c r="B34" s="42">
        <v>11</v>
      </c>
      <c r="C34" s="51" t="s">
        <v>177</v>
      </c>
      <c r="D34" s="17" t="str">
        <f>VLOOKUP($C34,団体名簿データ!$C$24:$M$39,2,FALSE)</f>
        <v>山下由香理</v>
      </c>
      <c r="E34" s="18" t="str">
        <f>VLOOKUP($C34,団体名簿データ!$C$24:$M$39,3,FALSE)</f>
        <v>吉村　知優②</v>
      </c>
      <c r="F34" s="17" t="str">
        <f>VLOOKUP($C34,団体名簿データ!$C$24:$M$39,4,FALSE)</f>
        <v>藤吉　優香②</v>
      </c>
      <c r="G34" s="17" t="str">
        <f>VLOOKUP($C34,団体名簿データ!$C$24:$M$39,5,FALSE)</f>
        <v>吉田　桜子②</v>
      </c>
      <c r="H34" s="17" t="str">
        <f>VLOOKUP($C34,団体名簿データ!$C$24:$M$39,6,FALSE)</f>
        <v>堀江　悠月①</v>
      </c>
      <c r="I34" s="19" t="str">
        <f>VLOOKUP($C34,団体名簿データ!$C$24:$M$39,7,FALSE)</f>
        <v>花井　美月2</v>
      </c>
      <c r="J34" s="17" t="str">
        <f>VLOOKUP($C34,団体名簿データ!$C$24:$M$39,8,FALSE)</f>
        <v>佐藤　璃奈②</v>
      </c>
      <c r="K34" s="17" t="str">
        <f>VLOOKUP($C34,団体名簿データ!$C$24:$M$39,9,FALSE)</f>
        <v>野中　珠李②</v>
      </c>
      <c r="L34" s="18" t="str">
        <f>VLOOKUP($C34,団体名簿データ!$C$24:$M$39,10,FALSE)</f>
        <v>榎本　季歩②</v>
      </c>
      <c r="M34" s="20" t="str">
        <f>VLOOKUP($C34,団体名簿データ!$C$24:$M$39,11,FALSE)</f>
        <v>小栗　愛奈①</v>
      </c>
    </row>
    <row r="35" spans="2:13" ht="15" customHeight="1" x14ac:dyDescent="0.2">
      <c r="B35" s="42">
        <v>12</v>
      </c>
      <c r="C35" s="51" t="s">
        <v>113</v>
      </c>
      <c r="D35" s="17" t="str">
        <f>VLOOKUP($C35,団体名簿データ!$C$24:$M$39,2,FALSE)</f>
        <v>小川　泰史</v>
      </c>
      <c r="E35" s="18" t="str">
        <f>VLOOKUP($C35,団体名簿データ!$C$24:$M$39,3,FALSE)</f>
        <v>平光　更彩②</v>
      </c>
      <c r="F35" s="17" t="str">
        <f>VLOOKUP($C35,団体名簿データ!$C$24:$M$39,4,FALSE)</f>
        <v>藤田恵実里②</v>
      </c>
      <c r="G35" s="17" t="str">
        <f>VLOOKUP($C35,団体名簿データ!$C$24:$M$39,5,FALSE)</f>
        <v>亀川　蒼空①</v>
      </c>
      <c r="H35" s="17" t="str">
        <f>VLOOKUP($C35,団体名簿データ!$C$24:$M$39,6,FALSE)</f>
        <v>北川　絢奈②</v>
      </c>
      <c r="I35" s="19" t="str">
        <f>VLOOKUP($C35,団体名簿データ!$C$24:$M$39,7,FALSE)</f>
        <v>浅井萌々香②</v>
      </c>
      <c r="J35" s="17" t="str">
        <f>VLOOKUP($C35,団体名簿データ!$C$24:$M$39,8,FALSE)</f>
        <v>𠮷村　咲乃②</v>
      </c>
      <c r="K35" s="17" t="str">
        <f>VLOOKUP($C35,団体名簿データ!$C$24:$M$39,9,FALSE)</f>
        <v>境　ゆきの②</v>
      </c>
      <c r="L35" s="18" t="str">
        <f>VLOOKUP($C35,団体名簿データ!$C$24:$M$39,10,FALSE)</f>
        <v>神谷さくら②</v>
      </c>
      <c r="M35" s="20" t="str">
        <f>VLOOKUP($C35,団体名簿データ!$C$24:$M$39,11,FALSE)</f>
        <v>大久保祐良②</v>
      </c>
    </row>
    <row r="36" spans="2:13" ht="15" customHeight="1" x14ac:dyDescent="0.2">
      <c r="B36" s="42">
        <v>13</v>
      </c>
      <c r="C36" s="51" t="s">
        <v>408</v>
      </c>
      <c r="D36" s="17" t="str">
        <f>VLOOKUP($C36,団体名簿データ!$C$24:$M$39,2,FALSE)</f>
        <v>児島　　涼</v>
      </c>
      <c r="E36" s="18" t="str">
        <f>VLOOKUP($C36,団体名簿データ!$C$24:$M$39,3,FALSE)</f>
        <v>久野　　響②</v>
      </c>
      <c r="F36" s="17" t="str">
        <f>VLOOKUP($C36,団体名簿データ!$C$24:$M$39,4,FALSE)</f>
        <v>細野　心来②</v>
      </c>
      <c r="G36" s="17" t="str">
        <f>VLOOKUP($C36,団体名簿データ!$C$24:$M$39,5,FALSE)</f>
        <v>吉川　　凜②</v>
      </c>
      <c r="H36" s="17" t="str">
        <f>VLOOKUP($C36,団体名簿データ!$C$24:$M$39,6,FALSE)</f>
        <v>橋本　亜音①</v>
      </c>
      <c r="I36" s="19" t="str">
        <f>VLOOKUP($C36,団体名簿データ!$C$24:$M$39,7,FALSE)</f>
        <v>櫻井　麗奈②</v>
      </c>
      <c r="J36" s="17" t="str">
        <f>VLOOKUP($C36,団体名簿データ!$C$24:$M$39,8,FALSE)</f>
        <v>羽賀　愛華①</v>
      </c>
      <c r="K36" s="17" t="str">
        <f>VLOOKUP($C36,団体名簿データ!$C$24:$M$39,9,FALSE)</f>
        <v>岩田妃良莉①</v>
      </c>
      <c r="L36" s="18" t="str">
        <f>VLOOKUP($C36,団体名簿データ!$C$24:$M$39,10,FALSE)</f>
        <v>井戸　優希②</v>
      </c>
      <c r="M36" s="93">
        <f>VLOOKUP($C36,団体名簿データ!$C$24:$M$39,11,FALSE)</f>
        <v>0</v>
      </c>
    </row>
    <row r="37" spans="2:13" ht="15" customHeight="1" x14ac:dyDescent="0.2">
      <c r="B37" s="42">
        <v>14</v>
      </c>
      <c r="C37" s="51" t="s">
        <v>283</v>
      </c>
      <c r="D37" s="17" t="str">
        <f>VLOOKUP($C37,団体名簿データ!$C$24:$M$39,2,FALSE)</f>
        <v>水谷　浩久</v>
      </c>
      <c r="E37" s="18" t="str">
        <f>VLOOKUP($C37,団体名簿データ!$C$24:$M$39,3,FALSE)</f>
        <v>池俣　知佳①</v>
      </c>
      <c r="F37" s="17" t="str">
        <f>VLOOKUP($C37,団体名簿データ!$C$24:$M$39,4,FALSE)</f>
        <v>田牧　里渉②</v>
      </c>
      <c r="G37" s="17" t="str">
        <f>VLOOKUP($C37,団体名簿データ!$C$24:$M$39,5,FALSE)</f>
        <v>藤田　紗衣②</v>
      </c>
      <c r="H37" s="17" t="str">
        <f>VLOOKUP($C37,団体名簿データ!$C$24:$M$39,6,FALSE)</f>
        <v>鈴木　心遥②</v>
      </c>
      <c r="I37" s="19" t="str">
        <f>VLOOKUP($C37,団体名簿データ!$C$24:$M$39,7,FALSE)</f>
        <v>大石茉理奈②</v>
      </c>
      <c r="J37" s="17" t="str">
        <f>VLOOKUP($C37,団体名簿データ!$C$24:$M$39,8,FALSE)</f>
        <v>宮崎　真弥①</v>
      </c>
      <c r="K37" s="17" t="str">
        <f>VLOOKUP($C37,団体名簿データ!$C$24:$M$39,9,FALSE)</f>
        <v>半田　　葵①</v>
      </c>
      <c r="L37" s="18" t="str">
        <f>VLOOKUP($C37,団体名簿データ!$C$24:$M$39,10,FALSE)</f>
        <v>若宮　詩織①</v>
      </c>
      <c r="M37" s="20" t="str">
        <f>VLOOKUP($C37,団体名簿データ!$C$24:$M$39,11,FALSE)</f>
        <v>加藤　　栞①</v>
      </c>
    </row>
    <row r="38" spans="2:13" ht="15" customHeight="1" x14ac:dyDescent="0.2">
      <c r="B38" s="42">
        <v>15</v>
      </c>
      <c r="C38" s="51" t="s">
        <v>321</v>
      </c>
      <c r="D38" s="17" t="str">
        <f>VLOOKUP($C38,団体名簿データ!$C$24:$M$39,2,FALSE)</f>
        <v>門　　有宏</v>
      </c>
      <c r="E38" s="18" t="str">
        <f>VLOOKUP($C38,団体名簿データ!$C$24:$M$39,3,FALSE)</f>
        <v>橋本　侑美①</v>
      </c>
      <c r="F38" s="17" t="str">
        <f>VLOOKUP($C38,団体名簿データ!$C$24:$M$39,4,FALSE)</f>
        <v>靏本　陽加②</v>
      </c>
      <c r="G38" s="17" t="str">
        <f>VLOOKUP($C38,団体名簿データ!$C$24:$M$39,5,FALSE)</f>
        <v>河合亜沙香②</v>
      </c>
      <c r="H38" s="17" t="str">
        <f>VLOOKUP($C38,団体名簿データ!$C$24:$M$39,6,FALSE)</f>
        <v>手塚　　凜②</v>
      </c>
      <c r="I38" s="19" t="str">
        <f>VLOOKUP($C38,団体名簿データ!$C$24:$M$39,7,FALSE)</f>
        <v>林　　杏優②</v>
      </c>
      <c r="J38" s="17" t="str">
        <f>VLOOKUP($C38,団体名簿データ!$C$24:$M$39,8,FALSE)</f>
        <v>青木　一華②</v>
      </c>
      <c r="K38" s="17" t="str">
        <f>VLOOKUP($C38,団体名簿データ!$C$24:$M$39,9,FALSE)</f>
        <v>楢本　結萌②</v>
      </c>
      <c r="L38" s="18" t="str">
        <f>VLOOKUP($C38,団体名簿データ!$C$24:$M$39,10,FALSE)</f>
        <v>西村　真央②</v>
      </c>
      <c r="M38" s="20" t="str">
        <f>VLOOKUP($C38,団体名簿データ!$C$24:$M$39,11,FALSE)</f>
        <v>田口　蒼依①</v>
      </c>
    </row>
    <row r="39" spans="2:13" ht="15" customHeight="1" x14ac:dyDescent="0.2">
      <c r="B39" s="43">
        <v>16</v>
      </c>
      <c r="C39" s="52" t="s">
        <v>134</v>
      </c>
      <c r="D39" s="21" t="str">
        <f>VLOOKUP($C39,団体名簿データ!$C$24:$M$39,2,FALSE)</f>
        <v>安藤　喜章</v>
      </c>
      <c r="E39" s="22" t="str">
        <f>VLOOKUP($C39,団体名簿データ!$C$24:$M$39,3,FALSE)</f>
        <v>白橋　乃詠②</v>
      </c>
      <c r="F39" s="21" t="str">
        <f>VLOOKUP($C39,団体名簿データ!$C$24:$M$39,4,FALSE)</f>
        <v>木股　弥子②</v>
      </c>
      <c r="G39" s="21" t="str">
        <f>VLOOKUP($C39,団体名簿データ!$C$24:$M$39,5,FALSE)</f>
        <v>亀山　紗希②</v>
      </c>
      <c r="H39" s="21" t="str">
        <f>VLOOKUP($C39,団体名簿データ!$C$24:$M$39,6,FALSE)</f>
        <v>伏屋　若葉②</v>
      </c>
      <c r="I39" s="23" t="str">
        <f>VLOOKUP($C39,団体名簿データ!$C$24:$M$39,7,FALSE)</f>
        <v>飯田ほのか②</v>
      </c>
      <c r="J39" s="21" t="str">
        <f>VLOOKUP($C39,団体名簿データ!$C$24:$M$39,8,FALSE)</f>
        <v>小川　侑紗②</v>
      </c>
      <c r="K39" s="21" t="str">
        <f>VLOOKUP($C39,団体名簿データ!$C$24:$M$39,9,FALSE)</f>
        <v>尾下　咲愛①</v>
      </c>
      <c r="L39" s="22" t="str">
        <f>VLOOKUP($C39,団体名簿データ!$C$24:$M$39,10,FALSE)</f>
        <v>阿部　　望①</v>
      </c>
      <c r="M39" s="24" t="str">
        <f>VLOOKUP($C39,団体名簿データ!$C$24:$M$39,11,FALSE)</f>
        <v>近藤　祐衣①</v>
      </c>
    </row>
  </sheetData>
  <mergeCells count="10">
    <mergeCell ref="B1:I1"/>
    <mergeCell ref="E2:M2"/>
    <mergeCell ref="B21:I21"/>
    <mergeCell ref="E22:M22"/>
    <mergeCell ref="B2:B3"/>
    <mergeCell ref="B22:B23"/>
    <mergeCell ref="C2:C3"/>
    <mergeCell ref="C22:C23"/>
    <mergeCell ref="D2:D3"/>
    <mergeCell ref="D22:D23"/>
  </mergeCells>
  <phoneticPr fontId="28"/>
  <printOptions horizontalCentered="1" verticalCentered="1"/>
  <pageMargins left="0.39305555555555555" right="0.39305555555555555" top="0.59027777777777779" bottom="0.39305555555555555" header="0" footer="0"/>
  <pageSetup paperSize="9" scale="96" firstPageNumber="429496319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R56"/>
  <sheetViews>
    <sheetView view="pageBreakPreview" zoomScaleNormal="90" zoomScaleSheetLayoutView="100" workbookViewId="0"/>
  </sheetViews>
  <sheetFormatPr defaultColWidth="9" defaultRowHeight="13.2" x14ac:dyDescent="0.2"/>
  <cols>
    <col min="1" max="1" width="4.6640625" style="25" customWidth="1"/>
    <col min="2" max="2" width="11.6640625" style="25" customWidth="1"/>
    <col min="3" max="3" width="3.109375" style="25" customWidth="1"/>
    <col min="4" max="4" width="13.21875" style="25" customWidth="1"/>
    <col min="5" max="14" width="3.109375" style="25" customWidth="1"/>
    <col min="15" max="15" width="11.6640625" style="25" customWidth="1"/>
    <col min="16" max="16" width="3.109375" style="25" customWidth="1"/>
    <col min="17" max="17" width="13.21875" style="25" customWidth="1"/>
    <col min="18" max="18" width="4.6640625" style="25" customWidth="1"/>
    <col min="19" max="19" width="9" style="25" bestFit="1"/>
    <col min="20" max="16384" width="9" style="25"/>
  </cols>
  <sheetData>
    <row r="1" spans="1:18" ht="14.4" x14ac:dyDescent="0.2">
      <c r="B1" s="98" t="str">
        <f>団体男女!B1</f>
        <v>令和5年度　岐阜県高等学校テニス新人大会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3" spans="1:18" ht="14.4" x14ac:dyDescent="0.2">
      <c r="D3" s="98" t="s">
        <v>19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26"/>
    </row>
    <row r="5" spans="1:18" ht="15" customHeight="1" x14ac:dyDescent="0.2">
      <c r="A5" s="97">
        <v>1</v>
      </c>
      <c r="B5" s="97" t="str">
        <f>データ!Q45</f>
        <v>矢内　大祐</v>
      </c>
      <c r="C5" s="97" t="str">
        <f>データ!R45</f>
        <v>②</v>
      </c>
      <c r="D5" s="114" t="str">
        <f>データ!S45</f>
        <v>麗澤瑞浪</v>
      </c>
      <c r="O5" s="97" t="str">
        <f>データ!Q49</f>
        <v>白井幸太朗</v>
      </c>
      <c r="P5" s="97" t="str">
        <f>データ!R49</f>
        <v>①</v>
      </c>
      <c r="Q5" s="114" t="str">
        <f>データ!S49</f>
        <v>麗澤瑞浪</v>
      </c>
      <c r="R5" s="97">
        <v>17</v>
      </c>
    </row>
    <row r="6" spans="1:18" ht="15" customHeight="1" x14ac:dyDescent="0.2">
      <c r="A6" s="97"/>
      <c r="B6" s="97"/>
      <c r="C6" s="97"/>
      <c r="D6" s="114"/>
      <c r="E6" s="28"/>
      <c r="N6" s="29"/>
      <c r="O6" s="97"/>
      <c r="P6" s="97"/>
      <c r="Q6" s="114"/>
      <c r="R6" s="97"/>
    </row>
    <row r="7" spans="1:18" ht="15" customHeight="1" x14ac:dyDescent="0.2">
      <c r="A7" s="97">
        <v>2</v>
      </c>
      <c r="B7" s="97" t="str">
        <f>VLOOKUP(A7,データ!$G$3:$J$26,2,0)</f>
        <v>柳　　忠慶</v>
      </c>
      <c r="C7" s="97" t="str">
        <f>VLOOKUP(A7,データ!$G$3:$J$26,3,0)</f>
        <v>②</v>
      </c>
      <c r="D7" s="114" t="str">
        <f>VLOOKUP(A7,データ!$G$3:$J$26,4,0)</f>
        <v>鹿島朝日</v>
      </c>
      <c r="E7" s="30"/>
      <c r="F7" s="28"/>
      <c r="M7" s="29"/>
      <c r="N7" s="31"/>
      <c r="O7" s="97" t="str">
        <f>VLOOKUP(R7,データ!$G$3:$J$26,2,0)</f>
        <v>山村　恵史</v>
      </c>
      <c r="P7" s="97" t="str">
        <f>VLOOKUP(R7,データ!$G$3:$J$26,3,0)</f>
        <v>①</v>
      </c>
      <c r="Q7" s="114" t="str">
        <f>VLOOKUP(R7,データ!$G$3:$J$26,4,0)</f>
        <v>県岐阜商</v>
      </c>
      <c r="R7" s="97">
        <v>18</v>
      </c>
    </row>
    <row r="8" spans="1:18" ht="15" customHeight="1" x14ac:dyDescent="0.2">
      <c r="A8" s="97"/>
      <c r="B8" s="97"/>
      <c r="C8" s="97"/>
      <c r="D8" s="114"/>
      <c r="F8" s="32"/>
      <c r="M8" s="33"/>
      <c r="O8" s="97"/>
      <c r="P8" s="97"/>
      <c r="Q8" s="114"/>
      <c r="R8" s="97"/>
    </row>
    <row r="9" spans="1:18" ht="15" customHeight="1" x14ac:dyDescent="0.2">
      <c r="A9" s="97">
        <v>3</v>
      </c>
      <c r="B9" s="97" t="str">
        <f>VLOOKUP(A9,データ!$G$3:$J$26,2,0)</f>
        <v>山崎正二朗</v>
      </c>
      <c r="C9" s="97" t="str">
        <f>VLOOKUP(A9,データ!$G$3:$J$26,3,0)</f>
        <v>②</v>
      </c>
      <c r="D9" s="114" t="str">
        <f>VLOOKUP(A9,データ!$G$3:$J$26,4,0)</f>
        <v>麗澤瑞浪</v>
      </c>
      <c r="F9" s="32"/>
      <c r="G9" s="28"/>
      <c r="L9" s="29"/>
      <c r="M9" s="33"/>
      <c r="O9" s="97" t="str">
        <f>VLOOKUP(R9,データ!$G$3:$J$26,2,0)</f>
        <v>佐藤　櫂舟</v>
      </c>
      <c r="P9" s="97" t="str">
        <f>VLOOKUP(R9,データ!$G$3:$J$26,3,0)</f>
        <v>②</v>
      </c>
      <c r="Q9" s="114" t="str">
        <f>VLOOKUP(R9,データ!$G$3:$J$26,4,0)</f>
        <v>帝京大可児</v>
      </c>
      <c r="R9" s="97">
        <v>19</v>
      </c>
    </row>
    <row r="10" spans="1:18" ht="15" customHeight="1" x14ac:dyDescent="0.2">
      <c r="A10" s="97"/>
      <c r="B10" s="97"/>
      <c r="C10" s="97"/>
      <c r="D10" s="114"/>
      <c r="E10" s="28"/>
      <c r="F10" s="30"/>
      <c r="G10" s="32"/>
      <c r="L10" s="33"/>
      <c r="M10" s="31"/>
      <c r="N10" s="29"/>
      <c r="O10" s="97"/>
      <c r="P10" s="97"/>
      <c r="Q10" s="114"/>
      <c r="R10" s="97"/>
    </row>
    <row r="11" spans="1:18" ht="15" customHeight="1" x14ac:dyDescent="0.2">
      <c r="A11" s="97">
        <v>4</v>
      </c>
      <c r="B11" s="97" t="str">
        <f>VLOOKUP(A11,データ!$G$3:$J$26,2,0)</f>
        <v>杉田　健心</v>
      </c>
      <c r="C11" s="97" t="str">
        <f>VLOOKUP(A11,データ!$G$3:$J$26,3,0)</f>
        <v>②</v>
      </c>
      <c r="D11" s="114" t="str">
        <f>VLOOKUP(A11,データ!$G$3:$J$26,4,0)</f>
        <v>岐阜北</v>
      </c>
      <c r="E11" s="30"/>
      <c r="G11" s="32"/>
      <c r="L11" s="33"/>
      <c r="N11" s="31"/>
      <c r="O11" s="97" t="str">
        <f>VLOOKUP(R11,データ!$G$3:$J$26,2,0)</f>
        <v>笠井　祐樹</v>
      </c>
      <c r="P11" s="97" t="str">
        <f>VLOOKUP(R11,データ!$G$3:$J$26,3,0)</f>
        <v>②</v>
      </c>
      <c r="Q11" s="114" t="str">
        <f>VLOOKUP(R11,データ!$G$3:$J$26,4,0)</f>
        <v>大垣北</v>
      </c>
      <c r="R11" s="97">
        <v>20</v>
      </c>
    </row>
    <row r="12" spans="1:18" ht="15" customHeight="1" x14ac:dyDescent="0.2">
      <c r="A12" s="97"/>
      <c r="B12" s="97"/>
      <c r="C12" s="97"/>
      <c r="D12" s="114"/>
      <c r="G12" s="32"/>
      <c r="L12" s="33"/>
      <c r="O12" s="97"/>
      <c r="P12" s="97"/>
      <c r="Q12" s="114"/>
      <c r="R12" s="97"/>
    </row>
    <row r="13" spans="1:18" ht="15" customHeight="1" x14ac:dyDescent="0.2">
      <c r="A13" s="97">
        <v>5</v>
      </c>
      <c r="B13" s="97" t="str">
        <f>VLOOKUP(A13,データ!$G$3:$J$26,2,0)</f>
        <v>山口　雄大</v>
      </c>
      <c r="C13" s="97" t="str">
        <f>VLOOKUP(A13,データ!$G$3:$J$26,3,0)</f>
        <v>①</v>
      </c>
      <c r="D13" s="114" t="str">
        <f>VLOOKUP(A13,データ!$G$3:$J$26,4,0)</f>
        <v>県岐阜商</v>
      </c>
      <c r="G13" s="32"/>
      <c r="H13" s="28"/>
      <c r="K13" s="29"/>
      <c r="L13" s="33"/>
      <c r="O13" s="97" t="str">
        <f>VLOOKUP(R13,データ!$G$3:$J$26,2,0)</f>
        <v>塩崎　一護</v>
      </c>
      <c r="P13" s="97" t="str">
        <f>VLOOKUP(R13,データ!$G$3:$J$26,3,0)</f>
        <v>②</v>
      </c>
      <c r="Q13" s="114" t="str">
        <f>VLOOKUP(R13,データ!$G$3:$J$26,4,0)</f>
        <v>麗澤瑞浪</v>
      </c>
      <c r="R13" s="97">
        <v>21</v>
      </c>
    </row>
    <row r="14" spans="1:18" ht="15" customHeight="1" x14ac:dyDescent="0.2">
      <c r="A14" s="97"/>
      <c r="B14" s="97"/>
      <c r="C14" s="97"/>
      <c r="D14" s="114"/>
      <c r="E14" s="28"/>
      <c r="G14" s="32"/>
      <c r="H14" s="32"/>
      <c r="K14" s="33"/>
      <c r="L14" s="33"/>
      <c r="N14" s="29"/>
      <c r="O14" s="97"/>
      <c r="P14" s="97"/>
      <c r="Q14" s="114"/>
      <c r="R14" s="97"/>
    </row>
    <row r="15" spans="1:18" ht="15" customHeight="1" x14ac:dyDescent="0.2">
      <c r="A15" s="97">
        <v>6</v>
      </c>
      <c r="B15" s="97" t="str">
        <f>VLOOKUP(A15,データ!$G$3:$J$26,2,0)</f>
        <v>佐藤　　漣</v>
      </c>
      <c r="C15" s="97" t="str">
        <f>VLOOKUP(A15,データ!$G$3:$J$26,3,0)</f>
        <v>②</v>
      </c>
      <c r="D15" s="114" t="str">
        <f>VLOOKUP(A15,データ!$G$3:$J$26,4,0)</f>
        <v>大垣東</v>
      </c>
      <c r="E15" s="30"/>
      <c r="F15" s="28"/>
      <c r="G15" s="32"/>
      <c r="H15" s="32"/>
      <c r="K15" s="33"/>
      <c r="L15" s="33"/>
      <c r="M15" s="29"/>
      <c r="N15" s="31"/>
      <c r="O15" s="97" t="str">
        <f>VLOOKUP(R15,データ!$G$3:$J$26,2,0)</f>
        <v>小瀬喜代治</v>
      </c>
      <c r="P15" s="97" t="str">
        <f>VLOOKUP(R15,データ!$G$3:$J$26,3,0)</f>
        <v>①</v>
      </c>
      <c r="Q15" s="114" t="str">
        <f>VLOOKUP(R15,データ!$G$3:$J$26,4,0)</f>
        <v>県岐阜商</v>
      </c>
      <c r="R15" s="97">
        <v>22</v>
      </c>
    </row>
    <row r="16" spans="1:18" ht="15" customHeight="1" x14ac:dyDescent="0.2">
      <c r="A16" s="97"/>
      <c r="B16" s="97"/>
      <c r="C16" s="97"/>
      <c r="D16" s="114"/>
      <c r="F16" s="32"/>
      <c r="G16" s="30"/>
      <c r="H16" s="32"/>
      <c r="K16" s="33"/>
      <c r="L16" s="31"/>
      <c r="M16" s="33"/>
      <c r="O16" s="97"/>
      <c r="P16" s="97"/>
      <c r="Q16" s="114"/>
      <c r="R16" s="97"/>
    </row>
    <row r="17" spans="1:18" ht="15" customHeight="1" x14ac:dyDescent="0.2">
      <c r="A17" s="97">
        <v>7</v>
      </c>
      <c r="B17" s="97" t="str">
        <f>VLOOKUP(A17,データ!$G$3:$J$26,2,0)</f>
        <v>波多野一太</v>
      </c>
      <c r="C17" s="97" t="str">
        <f>VLOOKUP(A17,データ!$G$3:$J$26,3,0)</f>
        <v>①</v>
      </c>
      <c r="D17" s="114" t="str">
        <f>VLOOKUP(A17,データ!$G$3:$J$26,4,0)</f>
        <v>帝京大可児</v>
      </c>
      <c r="F17" s="32"/>
      <c r="H17" s="32"/>
      <c r="K17" s="33"/>
      <c r="M17" s="33"/>
      <c r="O17" s="97" t="str">
        <f>VLOOKUP(R17,データ!$G$3:$J$26,2,0)</f>
        <v>伊左治遥人</v>
      </c>
      <c r="P17" s="97" t="str">
        <f>VLOOKUP(R17,データ!$G$3:$J$26,3,0)</f>
        <v>②</v>
      </c>
      <c r="Q17" s="114" t="str">
        <f>VLOOKUP(R17,データ!$G$3:$J$26,4,0)</f>
        <v>可児</v>
      </c>
      <c r="R17" s="97">
        <v>23</v>
      </c>
    </row>
    <row r="18" spans="1:18" ht="15" customHeight="1" x14ac:dyDescent="0.2">
      <c r="A18" s="97"/>
      <c r="B18" s="97"/>
      <c r="C18" s="97"/>
      <c r="D18" s="114"/>
      <c r="E18" s="28"/>
      <c r="F18" s="30"/>
      <c r="H18" s="32"/>
      <c r="K18" s="33"/>
      <c r="M18" s="31"/>
      <c r="N18" s="29"/>
      <c r="O18" s="97"/>
      <c r="P18" s="97"/>
      <c r="Q18" s="114"/>
      <c r="R18" s="97"/>
    </row>
    <row r="19" spans="1:18" ht="15" customHeight="1" x14ac:dyDescent="0.2">
      <c r="A19" s="97">
        <v>8</v>
      </c>
      <c r="B19" s="97" t="str">
        <f>データ!Q59</f>
        <v>清野　皓貴</v>
      </c>
      <c r="C19" s="97" t="str">
        <f>データ!R59</f>
        <v>②</v>
      </c>
      <c r="D19" s="114" t="str">
        <f>データ!S59</f>
        <v>県岐阜商</v>
      </c>
      <c r="E19" s="30"/>
      <c r="H19" s="32"/>
      <c r="K19" s="33"/>
      <c r="N19" s="31"/>
      <c r="O19" s="97" t="str">
        <f>データ!Q55</f>
        <v>加藤　佑真</v>
      </c>
      <c r="P19" s="97" t="str">
        <f>データ!R55</f>
        <v>②</v>
      </c>
      <c r="Q19" s="114" t="str">
        <f>データ!S55</f>
        <v>麗澤瑞浪</v>
      </c>
      <c r="R19" s="97">
        <v>24</v>
      </c>
    </row>
    <row r="20" spans="1:18" ht="15" customHeight="1" x14ac:dyDescent="0.2">
      <c r="A20" s="97"/>
      <c r="B20" s="97"/>
      <c r="C20" s="97"/>
      <c r="D20" s="114"/>
      <c r="H20" s="32"/>
      <c r="I20" s="34"/>
      <c r="J20" s="36"/>
      <c r="K20" s="33"/>
      <c r="O20" s="97"/>
      <c r="P20" s="97"/>
      <c r="Q20" s="114"/>
      <c r="R20" s="97"/>
    </row>
    <row r="21" spans="1:18" ht="15" customHeight="1" x14ac:dyDescent="0.2">
      <c r="A21" s="97">
        <v>9</v>
      </c>
      <c r="B21" s="97" t="str">
        <f>データ!Q53</f>
        <v>山田　稜真</v>
      </c>
      <c r="C21" s="97" t="str">
        <f>データ!R53</f>
        <v>①</v>
      </c>
      <c r="D21" s="114" t="str">
        <f>データ!S53</f>
        <v>県岐阜商</v>
      </c>
      <c r="H21" s="32"/>
      <c r="K21" s="33"/>
      <c r="O21" s="97" t="str">
        <f>データ!Q57</f>
        <v>村田　佑太</v>
      </c>
      <c r="P21" s="97" t="str">
        <f>データ!R57</f>
        <v>①</v>
      </c>
      <c r="Q21" s="114" t="str">
        <f>データ!S57</f>
        <v>岐阜</v>
      </c>
      <c r="R21" s="97">
        <v>25</v>
      </c>
    </row>
    <row r="22" spans="1:18" ht="15" customHeight="1" x14ac:dyDescent="0.2">
      <c r="A22" s="97"/>
      <c r="B22" s="97"/>
      <c r="C22" s="97"/>
      <c r="D22" s="114"/>
      <c r="E22" s="28"/>
      <c r="H22" s="32"/>
      <c r="K22" s="33"/>
      <c r="N22" s="29"/>
      <c r="O22" s="97"/>
      <c r="P22" s="97"/>
      <c r="Q22" s="114"/>
      <c r="R22" s="97"/>
    </row>
    <row r="23" spans="1:18" ht="15" customHeight="1" x14ac:dyDescent="0.2">
      <c r="A23" s="97">
        <v>10</v>
      </c>
      <c r="B23" s="97" t="str">
        <f>VLOOKUP(A23,データ!$G$3:$J$26,2,0)</f>
        <v>山本　悠生</v>
      </c>
      <c r="C23" s="97" t="str">
        <f>VLOOKUP(A23,データ!$G$3:$J$26,3,0)</f>
        <v>①</v>
      </c>
      <c r="D23" s="114" t="str">
        <f>VLOOKUP(A23,データ!$G$3:$J$26,4,0)</f>
        <v>麗澤瑞浪</v>
      </c>
      <c r="E23" s="30"/>
      <c r="F23" s="28"/>
      <c r="H23" s="32"/>
      <c r="K23" s="33"/>
      <c r="M23" s="29"/>
      <c r="N23" s="31"/>
      <c r="O23" s="97" t="str">
        <f>VLOOKUP(R23,データ!$G$3:$J$26,2,0)</f>
        <v>中村　洸翔</v>
      </c>
      <c r="P23" s="97" t="str">
        <f>VLOOKUP(R23,データ!$G$3:$J$26,3,0)</f>
        <v>②</v>
      </c>
      <c r="Q23" s="114" t="str">
        <f>VLOOKUP(R23,データ!$G$3:$J$26,4,0)</f>
        <v>大垣南</v>
      </c>
      <c r="R23" s="97">
        <v>26</v>
      </c>
    </row>
    <row r="24" spans="1:18" ht="15" customHeight="1" x14ac:dyDescent="0.2">
      <c r="A24" s="97"/>
      <c r="B24" s="97"/>
      <c r="C24" s="97"/>
      <c r="D24" s="114"/>
      <c r="F24" s="32"/>
      <c r="H24" s="32"/>
      <c r="K24" s="33"/>
      <c r="M24" s="33"/>
      <c r="O24" s="97"/>
      <c r="P24" s="97"/>
      <c r="Q24" s="114"/>
      <c r="R24" s="97"/>
    </row>
    <row r="25" spans="1:18" ht="15" customHeight="1" x14ac:dyDescent="0.2">
      <c r="A25" s="97">
        <v>11</v>
      </c>
      <c r="B25" s="97" t="str">
        <f>VLOOKUP(A25,データ!$G$3:$J$26,2,0)</f>
        <v>尾関日乃佑</v>
      </c>
      <c r="C25" s="97" t="str">
        <f>VLOOKUP(A25,データ!$G$3:$J$26,3,0)</f>
        <v>②</v>
      </c>
      <c r="D25" s="116" t="str">
        <f>VLOOKUP(A25,データ!$G$3:$J$26,4,0)</f>
        <v>関</v>
      </c>
      <c r="F25" s="32"/>
      <c r="G25" s="28"/>
      <c r="H25" s="32"/>
      <c r="K25" s="33"/>
      <c r="L25" s="29"/>
      <c r="M25" s="33"/>
      <c r="O25" s="97" t="str">
        <f>VLOOKUP(R25,データ!$G$3:$J$26,2,0)</f>
        <v>江川　尚希</v>
      </c>
      <c r="P25" s="97" t="str">
        <f>VLOOKUP(R25,データ!$G$3:$J$26,3,0)</f>
        <v>②</v>
      </c>
      <c r="Q25" s="114" t="str">
        <f>VLOOKUP(R25,データ!$G$3:$J$26,4,0)</f>
        <v>関有知</v>
      </c>
      <c r="R25" s="97">
        <v>27</v>
      </c>
    </row>
    <row r="26" spans="1:18" ht="15" customHeight="1" x14ac:dyDescent="0.2">
      <c r="A26" s="97"/>
      <c r="B26" s="97"/>
      <c r="C26" s="97"/>
      <c r="D26" s="116"/>
      <c r="E26" s="28"/>
      <c r="F26" s="30"/>
      <c r="G26" s="32"/>
      <c r="H26" s="32"/>
      <c r="K26" s="33"/>
      <c r="L26" s="33"/>
      <c r="M26" s="31"/>
      <c r="N26" s="29"/>
      <c r="O26" s="97"/>
      <c r="P26" s="97"/>
      <c r="Q26" s="114"/>
      <c r="R26" s="97"/>
    </row>
    <row r="27" spans="1:18" ht="15" customHeight="1" x14ac:dyDescent="0.2">
      <c r="A27" s="97">
        <v>12</v>
      </c>
      <c r="B27" s="97" t="str">
        <f>VLOOKUP(A27,データ!$G$3:$J$26,2,0)</f>
        <v>安田　大剛</v>
      </c>
      <c r="C27" s="97" t="str">
        <f>VLOOKUP(A27,データ!$G$3:$J$26,3,0)</f>
        <v>②</v>
      </c>
      <c r="D27" s="114" t="str">
        <f>VLOOKUP(A27,データ!$G$3:$J$26,4,0)</f>
        <v>県岐阜商</v>
      </c>
      <c r="E27" s="30"/>
      <c r="G27" s="32"/>
      <c r="H27" s="32"/>
      <c r="K27" s="33"/>
      <c r="L27" s="33"/>
      <c r="N27" s="31"/>
      <c r="O27" s="97" t="str">
        <f>VLOOKUP(R27,データ!$G$3:$J$26,2,0)</f>
        <v>加藤　樹真</v>
      </c>
      <c r="P27" s="97" t="str">
        <f>VLOOKUP(R27,データ!$G$3:$J$26,3,0)</f>
        <v>②</v>
      </c>
      <c r="Q27" s="114" t="str">
        <f>VLOOKUP(R27,データ!$G$3:$J$26,4,0)</f>
        <v>麗澤瑞浪</v>
      </c>
      <c r="R27" s="97">
        <v>28</v>
      </c>
    </row>
    <row r="28" spans="1:18" ht="15" customHeight="1" x14ac:dyDescent="0.2">
      <c r="A28" s="97"/>
      <c r="B28" s="97"/>
      <c r="C28" s="97"/>
      <c r="D28" s="114"/>
      <c r="G28" s="32"/>
      <c r="H28" s="30"/>
      <c r="K28" s="31"/>
      <c r="L28" s="33"/>
      <c r="O28" s="97"/>
      <c r="P28" s="97"/>
      <c r="Q28" s="114"/>
      <c r="R28" s="97"/>
    </row>
    <row r="29" spans="1:18" ht="15" customHeight="1" x14ac:dyDescent="0.2">
      <c r="A29" s="97">
        <v>13</v>
      </c>
      <c r="B29" s="97" t="str">
        <f>VLOOKUP(A29,データ!$G$3:$J$26,2,0)</f>
        <v>橋詰　拡輝</v>
      </c>
      <c r="C29" s="97" t="str">
        <f>VLOOKUP(A29,データ!$G$3:$J$26,3,0)</f>
        <v>①</v>
      </c>
      <c r="D29" s="114" t="str">
        <f>VLOOKUP(A29,データ!$G$3:$J$26,4,0)</f>
        <v>恵那</v>
      </c>
      <c r="G29" s="32"/>
      <c r="L29" s="33"/>
      <c r="O29" s="97" t="str">
        <f>VLOOKUP(R29,データ!$G$3:$J$26,2,0)</f>
        <v>三品　遥輝</v>
      </c>
      <c r="P29" s="97" t="str">
        <f>VLOOKUP(R29,データ!$G$3:$J$26,3,0)</f>
        <v>②</v>
      </c>
      <c r="Q29" s="114" t="str">
        <f>VLOOKUP(R29,データ!$G$3:$J$26,4,0)</f>
        <v>関</v>
      </c>
      <c r="R29" s="97">
        <v>29</v>
      </c>
    </row>
    <row r="30" spans="1:18" ht="15" customHeight="1" x14ac:dyDescent="0.2">
      <c r="A30" s="97"/>
      <c r="B30" s="97"/>
      <c r="C30" s="97"/>
      <c r="D30" s="114"/>
      <c r="E30" s="28"/>
      <c r="G30" s="32"/>
      <c r="L30" s="33"/>
      <c r="N30" s="29"/>
      <c r="O30" s="97"/>
      <c r="P30" s="97"/>
      <c r="Q30" s="114"/>
      <c r="R30" s="97"/>
    </row>
    <row r="31" spans="1:18" ht="15" customHeight="1" x14ac:dyDescent="0.2">
      <c r="A31" s="97">
        <v>14</v>
      </c>
      <c r="B31" s="97" t="str">
        <f>VLOOKUP(A31,データ!$G$3:$J$26,2,0)</f>
        <v>小杉　修蔵</v>
      </c>
      <c r="C31" s="97" t="str">
        <f>VLOOKUP(A31,データ!$G$3:$J$26,3,0)</f>
        <v>②</v>
      </c>
      <c r="D31" s="114" t="str">
        <f>VLOOKUP(A31,データ!$G$3:$J$26,4,0)</f>
        <v>帝京大可児</v>
      </c>
      <c r="E31" s="30"/>
      <c r="F31" s="28"/>
      <c r="G31" s="32"/>
      <c r="L31" s="33"/>
      <c r="M31" s="29"/>
      <c r="N31" s="31"/>
      <c r="O31" s="97" t="str">
        <f>VLOOKUP(R31,データ!$G$3:$J$26,2,0)</f>
        <v>深尾　風月</v>
      </c>
      <c r="P31" s="97" t="str">
        <f>VLOOKUP(R31,データ!$G$3:$J$26,3,0)</f>
        <v>②</v>
      </c>
      <c r="Q31" s="114" t="str">
        <f>VLOOKUP(R31,データ!$G$3:$J$26,4,0)</f>
        <v>県岐阜商</v>
      </c>
      <c r="R31" s="97">
        <v>30</v>
      </c>
    </row>
    <row r="32" spans="1:18" ht="15" customHeight="1" x14ac:dyDescent="0.2">
      <c r="A32" s="97"/>
      <c r="B32" s="97"/>
      <c r="C32" s="97"/>
      <c r="D32" s="114"/>
      <c r="F32" s="32"/>
      <c r="G32" s="30"/>
      <c r="L32" s="31"/>
      <c r="M32" s="33"/>
      <c r="O32" s="97"/>
      <c r="P32" s="97"/>
      <c r="Q32" s="114"/>
      <c r="R32" s="97"/>
    </row>
    <row r="33" spans="1:18" ht="15" customHeight="1" x14ac:dyDescent="0.2">
      <c r="A33" s="97">
        <v>15</v>
      </c>
      <c r="B33" s="97" t="str">
        <f>VLOOKUP(A33,データ!$G$3:$J$26,2,0)</f>
        <v>青山　拓矢</v>
      </c>
      <c r="C33" s="97" t="str">
        <f>VLOOKUP(A33,データ!$G$3:$J$26,3,0)</f>
        <v>①</v>
      </c>
      <c r="D33" s="114" t="str">
        <f>VLOOKUP(A33,データ!$G$3:$J$26,4,0)</f>
        <v>県岐阜商</v>
      </c>
      <c r="F33" s="32"/>
      <c r="M33" s="33"/>
      <c r="O33" s="97" t="str">
        <f>VLOOKUP(R33,データ!$G$3:$J$26,2,0)</f>
        <v>浜崎　侑弥</v>
      </c>
      <c r="P33" s="97" t="str">
        <f>VLOOKUP(R33,データ!$G$3:$J$26,3,0)</f>
        <v>②</v>
      </c>
      <c r="Q33" s="114" t="str">
        <f>VLOOKUP(R33,データ!$G$3:$J$26,4,0)</f>
        <v>県岐阜商</v>
      </c>
      <c r="R33" s="97">
        <v>31</v>
      </c>
    </row>
    <row r="34" spans="1:18" ht="15" customHeight="1" x14ac:dyDescent="0.2">
      <c r="A34" s="97"/>
      <c r="B34" s="97"/>
      <c r="C34" s="97"/>
      <c r="D34" s="114"/>
      <c r="E34" s="28"/>
      <c r="F34" s="30"/>
      <c r="M34" s="31"/>
      <c r="N34" s="29"/>
      <c r="O34" s="97"/>
      <c r="P34" s="97"/>
      <c r="Q34" s="114"/>
      <c r="R34" s="97"/>
    </row>
    <row r="35" spans="1:18" ht="15" customHeight="1" x14ac:dyDescent="0.2">
      <c r="A35" s="97">
        <v>16</v>
      </c>
      <c r="B35" s="97" t="str">
        <f>データ!Q51</f>
        <v>長田虎汰郎</v>
      </c>
      <c r="C35" s="97" t="str">
        <f>データ!R51</f>
        <v>②</v>
      </c>
      <c r="D35" s="114" t="str">
        <f>データ!S51</f>
        <v>麗澤瑞浪</v>
      </c>
      <c r="E35" s="30"/>
      <c r="N35" s="31"/>
      <c r="O35" s="97" t="str">
        <f>データ!Q47</f>
        <v>西山　大樹</v>
      </c>
      <c r="P35" s="97" t="str">
        <f>データ!R47</f>
        <v>①</v>
      </c>
      <c r="Q35" s="114" t="str">
        <f>データ!S47</f>
        <v>麗澤瑞浪</v>
      </c>
      <c r="R35" s="97">
        <v>32</v>
      </c>
    </row>
    <row r="36" spans="1:18" ht="15" customHeight="1" x14ac:dyDescent="0.2">
      <c r="A36" s="97"/>
      <c r="B36" s="97"/>
      <c r="C36" s="97"/>
      <c r="D36" s="114"/>
      <c r="O36" s="97"/>
      <c r="P36" s="97"/>
      <c r="Q36" s="114"/>
      <c r="R36" s="97"/>
    </row>
    <row r="37" spans="1:18" ht="15" customHeight="1" x14ac:dyDescent="0.2"/>
    <row r="38" spans="1:18" ht="12.15" customHeight="1" x14ac:dyDescent="0.2">
      <c r="B38" s="115" t="s">
        <v>20</v>
      </c>
      <c r="C38" s="115"/>
      <c r="D38" s="115"/>
      <c r="O38" s="27"/>
      <c r="P38" s="27"/>
      <c r="Q38" s="27"/>
      <c r="R38" s="53"/>
    </row>
    <row r="39" spans="1:18" ht="12.15" customHeight="1" x14ac:dyDescent="0.2">
      <c r="B39" s="97"/>
      <c r="C39" s="27"/>
      <c r="D39" s="114"/>
      <c r="O39" s="27"/>
      <c r="P39" s="27"/>
      <c r="Q39" s="27"/>
      <c r="R39" s="53"/>
    </row>
    <row r="40" spans="1:18" ht="12.15" customHeight="1" x14ac:dyDescent="0.2">
      <c r="B40" s="97"/>
      <c r="C40" s="27"/>
      <c r="D40" s="114"/>
      <c r="E40" s="28"/>
      <c r="F40" s="36"/>
      <c r="O40" s="27"/>
      <c r="P40" s="27"/>
      <c r="Q40" s="27"/>
      <c r="R40" s="53"/>
    </row>
    <row r="41" spans="1:18" ht="12.15" customHeight="1" x14ac:dyDescent="0.2">
      <c r="B41" s="97"/>
      <c r="C41" s="27"/>
      <c r="D41" s="114"/>
      <c r="E41" s="30"/>
      <c r="O41" s="27"/>
      <c r="P41" s="27"/>
      <c r="Q41" s="27"/>
      <c r="R41" s="53"/>
    </row>
    <row r="42" spans="1:18" ht="12.15" customHeight="1" x14ac:dyDescent="0.2">
      <c r="B42" s="97"/>
      <c r="C42" s="27"/>
      <c r="D42" s="114"/>
      <c r="O42" s="27"/>
      <c r="P42" s="27"/>
      <c r="Q42" s="27"/>
      <c r="R42" s="53"/>
    </row>
    <row r="43" spans="1:18" ht="12.15" customHeight="1" x14ac:dyDescent="0.2">
      <c r="B43" s="115" t="s">
        <v>21</v>
      </c>
      <c r="C43" s="115"/>
      <c r="D43" s="115"/>
      <c r="O43" s="27"/>
      <c r="P43" s="27"/>
      <c r="Q43" s="27"/>
      <c r="R43" s="53"/>
    </row>
    <row r="44" spans="1:18" ht="12.15" customHeight="1" x14ac:dyDescent="0.2">
      <c r="B44" s="97"/>
      <c r="C44" s="27"/>
      <c r="D44" s="114"/>
      <c r="O44" s="27"/>
      <c r="P44" s="27"/>
      <c r="Q44" s="27"/>
      <c r="R44" s="53"/>
    </row>
    <row r="45" spans="1:18" ht="12.15" customHeight="1" x14ac:dyDescent="0.2">
      <c r="B45" s="97"/>
      <c r="C45" s="27"/>
      <c r="D45" s="114"/>
      <c r="E45" s="28"/>
      <c r="O45" s="27"/>
      <c r="P45" s="27"/>
      <c r="Q45" s="27"/>
      <c r="R45" s="53"/>
    </row>
    <row r="46" spans="1:18" ht="12.15" customHeight="1" x14ac:dyDescent="0.2">
      <c r="B46" s="97"/>
      <c r="C46" s="27"/>
      <c r="D46" s="114"/>
      <c r="E46" s="30"/>
      <c r="F46" s="28"/>
      <c r="O46" s="27"/>
      <c r="P46" s="27"/>
      <c r="Q46" s="27"/>
      <c r="R46" s="53"/>
    </row>
    <row r="47" spans="1:18" ht="12.15" customHeight="1" x14ac:dyDescent="0.2">
      <c r="B47" s="97"/>
      <c r="C47" s="27"/>
      <c r="D47" s="114"/>
      <c r="F47" s="32"/>
      <c r="G47" s="36"/>
      <c r="O47" s="27"/>
      <c r="P47" s="27"/>
      <c r="Q47" s="27"/>
      <c r="R47" s="53"/>
    </row>
    <row r="48" spans="1:18" ht="12.15" customHeight="1" x14ac:dyDescent="0.2">
      <c r="B48" s="97"/>
      <c r="C48" s="27"/>
      <c r="D48" s="114"/>
      <c r="F48" s="32"/>
      <c r="O48" s="27"/>
      <c r="P48" s="27"/>
      <c r="Q48" s="27"/>
      <c r="R48" s="53"/>
    </row>
    <row r="49" spans="2:18" ht="12.15" customHeight="1" x14ac:dyDescent="0.2">
      <c r="B49" s="97"/>
      <c r="C49" s="27"/>
      <c r="D49" s="114"/>
      <c r="E49" s="28"/>
      <c r="F49" s="30"/>
      <c r="O49" s="27"/>
      <c r="P49" s="27"/>
      <c r="Q49" s="27"/>
      <c r="R49" s="53"/>
    </row>
    <row r="50" spans="2:18" ht="12.15" customHeight="1" x14ac:dyDescent="0.2">
      <c r="B50" s="97"/>
      <c r="C50" s="27"/>
      <c r="D50" s="114"/>
      <c r="E50" s="30"/>
      <c r="O50" s="27"/>
      <c r="P50" s="27"/>
      <c r="Q50" s="27"/>
      <c r="R50" s="53"/>
    </row>
    <row r="51" spans="2:18" ht="12.15" customHeight="1" x14ac:dyDescent="0.2">
      <c r="B51" s="97"/>
      <c r="C51" s="27"/>
      <c r="D51" s="114"/>
      <c r="O51" s="27"/>
      <c r="P51" s="27"/>
      <c r="Q51" s="27"/>
      <c r="R51" s="53"/>
    </row>
    <row r="52" spans="2:18" ht="12.15" customHeight="1" x14ac:dyDescent="0.2">
      <c r="B52" s="115" t="s">
        <v>22</v>
      </c>
      <c r="C52" s="115"/>
      <c r="D52" s="115"/>
      <c r="O52" s="27"/>
      <c r="P52" s="27"/>
      <c r="Q52" s="27"/>
      <c r="R52" s="53"/>
    </row>
    <row r="53" spans="2:18" ht="12.15" customHeight="1" x14ac:dyDescent="0.2">
      <c r="B53" s="97"/>
      <c r="C53" s="27"/>
      <c r="D53" s="114"/>
      <c r="O53" s="27"/>
      <c r="P53" s="27"/>
      <c r="Q53" s="27"/>
      <c r="R53" s="53"/>
    </row>
    <row r="54" spans="2:18" ht="12.15" customHeight="1" x14ac:dyDescent="0.2">
      <c r="B54" s="97"/>
      <c r="C54" s="27"/>
      <c r="D54" s="114"/>
      <c r="E54" s="28"/>
      <c r="F54" s="36"/>
      <c r="O54" s="27"/>
      <c r="P54" s="27"/>
      <c r="Q54" s="27"/>
      <c r="R54" s="53"/>
    </row>
    <row r="55" spans="2:18" ht="12.15" customHeight="1" x14ac:dyDescent="0.2">
      <c r="B55" s="97"/>
      <c r="C55" s="27"/>
      <c r="D55" s="114"/>
      <c r="E55" s="30"/>
      <c r="O55" s="27"/>
      <c r="P55" s="27"/>
      <c r="Q55" s="27"/>
      <c r="R55" s="53"/>
    </row>
    <row r="56" spans="2:18" ht="12.15" customHeight="1" x14ac:dyDescent="0.2">
      <c r="B56" s="97"/>
      <c r="C56" s="27"/>
      <c r="D56" s="114"/>
      <c r="O56" s="27"/>
      <c r="P56" s="27"/>
      <c r="Q56" s="27"/>
      <c r="R56" s="53"/>
    </row>
  </sheetData>
  <mergeCells count="149">
    <mergeCell ref="A21:A22"/>
    <mergeCell ref="B1:Q1"/>
    <mergeCell ref="D3:O3"/>
    <mergeCell ref="B38:D38"/>
    <mergeCell ref="B19:B20"/>
    <mergeCell ref="B21:B22"/>
    <mergeCell ref="B23:B24"/>
    <mergeCell ref="B25:B26"/>
    <mergeCell ref="A35:A36"/>
    <mergeCell ref="B5:B6"/>
    <mergeCell ref="B7:B8"/>
    <mergeCell ref="B9:B10"/>
    <mergeCell ref="B11:B12"/>
    <mergeCell ref="B13:B14"/>
    <mergeCell ref="B15:B16"/>
    <mergeCell ref="B17:B18"/>
    <mergeCell ref="B31:B32"/>
    <mergeCell ref="B33:B34"/>
    <mergeCell ref="A23:A24"/>
    <mergeCell ref="A25:A26"/>
    <mergeCell ref="A27:A28"/>
    <mergeCell ref="A29:A30"/>
    <mergeCell ref="A31:A32"/>
    <mergeCell ref="A33:A34"/>
    <mergeCell ref="A5:A6"/>
    <mergeCell ref="A7:A8"/>
    <mergeCell ref="A9:A10"/>
    <mergeCell ref="A11:A12"/>
    <mergeCell ref="A13:A14"/>
    <mergeCell ref="A15:A16"/>
    <mergeCell ref="A17:A18"/>
    <mergeCell ref="A19:A20"/>
    <mergeCell ref="B55:B56"/>
    <mergeCell ref="B46:B47"/>
    <mergeCell ref="B48:B49"/>
    <mergeCell ref="B43:D43"/>
    <mergeCell ref="D44:D45"/>
    <mergeCell ref="D5:D6"/>
    <mergeCell ref="D7:D8"/>
    <mergeCell ref="D9:D10"/>
    <mergeCell ref="D11:D12"/>
    <mergeCell ref="D13:D14"/>
    <mergeCell ref="D15:D16"/>
    <mergeCell ref="D17:D18"/>
    <mergeCell ref="D31:D32"/>
    <mergeCell ref="D19:D20"/>
    <mergeCell ref="D21:D22"/>
    <mergeCell ref="D23:D24"/>
    <mergeCell ref="C5:C6"/>
    <mergeCell ref="C7:C8"/>
    <mergeCell ref="C9:C10"/>
    <mergeCell ref="C11:C12"/>
    <mergeCell ref="C13:C14"/>
    <mergeCell ref="C15:C16"/>
    <mergeCell ref="C17:C18"/>
    <mergeCell ref="B35:B36"/>
    <mergeCell ref="B39:B40"/>
    <mergeCell ref="C19:C20"/>
    <mergeCell ref="C21:C22"/>
    <mergeCell ref="C23:C24"/>
    <mergeCell ref="C33:C34"/>
    <mergeCell ref="C35:C36"/>
    <mergeCell ref="C29:C30"/>
    <mergeCell ref="D55:D56"/>
    <mergeCell ref="D33:D34"/>
    <mergeCell ref="D35:D36"/>
    <mergeCell ref="D39:D40"/>
    <mergeCell ref="D41:D42"/>
    <mergeCell ref="C25:C26"/>
    <mergeCell ref="C27:C28"/>
    <mergeCell ref="D25:D26"/>
    <mergeCell ref="D27:D28"/>
    <mergeCell ref="O5:O6"/>
    <mergeCell ref="O7:O8"/>
    <mergeCell ref="O9:O10"/>
    <mergeCell ref="O11:O12"/>
    <mergeCell ref="O13:O14"/>
    <mergeCell ref="D50:D51"/>
    <mergeCell ref="D53:D54"/>
    <mergeCell ref="B52:D52"/>
    <mergeCell ref="B27:B28"/>
    <mergeCell ref="B29:B30"/>
    <mergeCell ref="D46:D47"/>
    <mergeCell ref="B50:B51"/>
    <mergeCell ref="B53:B54"/>
    <mergeCell ref="B41:B42"/>
    <mergeCell ref="B44:B45"/>
    <mergeCell ref="D29:D30"/>
    <mergeCell ref="O33:O34"/>
    <mergeCell ref="O35:O36"/>
    <mergeCell ref="O27:O28"/>
    <mergeCell ref="D48:D49"/>
    <mergeCell ref="O31:O32"/>
    <mergeCell ref="O17:O18"/>
    <mergeCell ref="C31:C32"/>
    <mergeCell ref="O29:O30"/>
    <mergeCell ref="P35:P36"/>
    <mergeCell ref="Q13:Q14"/>
    <mergeCell ref="P15:P16"/>
    <mergeCell ref="P25:P26"/>
    <mergeCell ref="Q17:Q18"/>
    <mergeCell ref="Q19:Q20"/>
    <mergeCell ref="Q21:Q22"/>
    <mergeCell ref="P17:P18"/>
    <mergeCell ref="Q15:Q16"/>
    <mergeCell ref="P13:P14"/>
    <mergeCell ref="P27:P28"/>
    <mergeCell ref="P29:P30"/>
    <mergeCell ref="P31:P32"/>
    <mergeCell ref="P33:P34"/>
    <mergeCell ref="Q35:Q36"/>
    <mergeCell ref="R15:R16"/>
    <mergeCell ref="R17:R18"/>
    <mergeCell ref="R19:R20"/>
    <mergeCell ref="R21:R22"/>
    <mergeCell ref="O19:O20"/>
    <mergeCell ref="O21:O22"/>
    <mergeCell ref="O23:O24"/>
    <mergeCell ref="O25:O26"/>
    <mergeCell ref="Q23:Q24"/>
    <mergeCell ref="Q25:Q26"/>
    <mergeCell ref="P19:P20"/>
    <mergeCell ref="P21:P22"/>
    <mergeCell ref="P23:P24"/>
    <mergeCell ref="O15:O16"/>
    <mergeCell ref="R5:R6"/>
    <mergeCell ref="R7:R8"/>
    <mergeCell ref="R9:R10"/>
    <mergeCell ref="R11:R12"/>
    <mergeCell ref="R13:R14"/>
    <mergeCell ref="P5:P6"/>
    <mergeCell ref="Q5:Q6"/>
    <mergeCell ref="Q7:Q8"/>
    <mergeCell ref="Q9:Q10"/>
    <mergeCell ref="Q11:Q12"/>
    <mergeCell ref="P7:P8"/>
    <mergeCell ref="P9:P10"/>
    <mergeCell ref="P11:P12"/>
    <mergeCell ref="R35:R36"/>
    <mergeCell ref="R31:R32"/>
    <mergeCell ref="R23:R24"/>
    <mergeCell ref="R25:R26"/>
    <mergeCell ref="R27:R28"/>
    <mergeCell ref="R33:R34"/>
    <mergeCell ref="Q27:Q28"/>
    <mergeCell ref="Q29:Q30"/>
    <mergeCell ref="Q31:Q32"/>
    <mergeCell ref="Q33:Q34"/>
    <mergeCell ref="R29:R30"/>
  </mergeCells>
  <phoneticPr fontId="28"/>
  <conditionalFormatting sqref="B7:B36">
    <cfRule type="expression" dxfId="13" priority="2" stopIfTrue="1">
      <formula>ISERROR(B7)</formula>
    </cfRule>
  </conditionalFormatting>
  <conditionalFormatting sqref="C1:C4 O1:Q4 B1:B6 D1:D6 A1:A1048576 E1:N1048576 R1:R1048576 B37:D65536 O57:Q65536">
    <cfRule type="expression" dxfId="12" priority="3" stopIfTrue="1">
      <formula>ISERROR</formula>
    </cfRule>
  </conditionalFormatting>
  <conditionalFormatting sqref="C5:C36 O5:Q36 D7:D36">
    <cfRule type="expression" dxfId="11" priority="4" stopIfTrue="1">
      <formula>ISERROR(C5)</formula>
    </cfRule>
  </conditionalFormatting>
  <conditionalFormatting sqref="O37:Q41">
    <cfRule type="expression" dxfId="10" priority="1" stopIfTrue="1">
      <formula>ISERROR</formula>
    </cfRule>
  </conditionalFormatting>
  <printOptions horizontalCentered="1" verticalCentered="1"/>
  <pageMargins left="0.59027777777777779" right="0.59027777777777779" top="0.59027777777777779" bottom="0.59027777777777779" header="0" footer="0"/>
  <pageSetup paperSize="9" scale="95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R56"/>
  <sheetViews>
    <sheetView view="pageBreakPreview" zoomScaleNormal="90" zoomScaleSheetLayoutView="100" workbookViewId="0"/>
  </sheetViews>
  <sheetFormatPr defaultColWidth="9" defaultRowHeight="13.2" x14ac:dyDescent="0.2"/>
  <cols>
    <col min="1" max="1" width="4.6640625" style="25" customWidth="1"/>
    <col min="2" max="2" width="11.6640625" style="25" customWidth="1"/>
    <col min="3" max="3" width="3.109375" style="25" customWidth="1"/>
    <col min="4" max="4" width="12.33203125" style="25" customWidth="1"/>
    <col min="5" max="14" width="3.109375" style="25" customWidth="1"/>
    <col min="15" max="15" width="11.6640625" style="25" customWidth="1"/>
    <col min="16" max="16" width="3.109375" style="25" customWidth="1"/>
    <col min="17" max="17" width="13.21875" style="25" customWidth="1"/>
    <col min="18" max="18" width="4.33203125" style="25" customWidth="1"/>
    <col min="19" max="19" width="9" style="25" bestFit="1"/>
    <col min="20" max="16384" width="9" style="25"/>
  </cols>
  <sheetData>
    <row r="1" spans="1:18" ht="14.4" x14ac:dyDescent="0.2">
      <c r="B1" s="98" t="str">
        <f>男子Ｓ!B1</f>
        <v>令和5年度　岐阜県高等学校テニス新人大会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3" spans="1:18" ht="14.4" x14ac:dyDescent="0.2">
      <c r="D3" s="98" t="s">
        <v>23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26"/>
    </row>
    <row r="5" spans="1:18" ht="15" customHeight="1" x14ac:dyDescent="0.2">
      <c r="A5" s="97">
        <v>1</v>
      </c>
      <c r="B5" s="97" t="str">
        <f>データ!U45</f>
        <v>向山　莉央</v>
      </c>
      <c r="C5" s="97" t="str">
        <f>データ!V45</f>
        <v>②</v>
      </c>
      <c r="D5" s="114" t="str">
        <f>データ!W45</f>
        <v>県岐阜商</v>
      </c>
      <c r="O5" s="97" t="str">
        <f>データ!U49</f>
        <v>佐野　愛鈴</v>
      </c>
      <c r="P5" s="97" t="str">
        <f>データ!V49</f>
        <v>②</v>
      </c>
      <c r="Q5" s="114" t="str">
        <f>データ!W49</f>
        <v>県岐阜商</v>
      </c>
      <c r="R5" s="97">
        <v>17</v>
      </c>
    </row>
    <row r="6" spans="1:18" ht="15" customHeight="1" x14ac:dyDescent="0.2">
      <c r="A6" s="97"/>
      <c r="B6" s="97"/>
      <c r="C6" s="97"/>
      <c r="D6" s="114"/>
      <c r="E6" s="28"/>
      <c r="N6" s="29"/>
      <c r="O6" s="97"/>
      <c r="P6" s="97"/>
      <c r="Q6" s="114"/>
      <c r="R6" s="97"/>
    </row>
    <row r="7" spans="1:18" ht="15" customHeight="1" x14ac:dyDescent="0.2">
      <c r="A7" s="97">
        <v>2</v>
      </c>
      <c r="B7" s="97" t="str">
        <f>IFERROR(VLOOKUP(A7,データ!$K$3:$N$26,2,0),"")</f>
        <v>丹羽　絢子</v>
      </c>
      <c r="C7" s="97" t="str">
        <f>IFERROR(VLOOKUP(A7,データ!$K$3:$N$26,3,0),"")</f>
        <v>①</v>
      </c>
      <c r="D7" s="114" t="str">
        <f>IFERROR(VLOOKUP(A7,データ!$K$3:$N$26,4,0),"")</f>
        <v>岐阜</v>
      </c>
      <c r="E7" s="30"/>
      <c r="F7" s="28"/>
      <c r="M7" s="29"/>
      <c r="N7" s="31"/>
      <c r="O7" s="97" t="str">
        <f>VLOOKUP(R7,データ!$K$3:$N$26,2,0)</f>
        <v>髙木純愛梨</v>
      </c>
      <c r="P7" s="97" t="str">
        <f>VLOOKUP(R7,データ!$K$3:$N$26,3,0)</f>
        <v>②</v>
      </c>
      <c r="Q7" s="114" t="str">
        <f>VLOOKUP(R7,データ!$K$3:$N$26,4,0)</f>
        <v>東濃実</v>
      </c>
      <c r="R7" s="97">
        <v>18</v>
      </c>
    </row>
    <row r="8" spans="1:18" ht="15" customHeight="1" x14ac:dyDescent="0.2">
      <c r="A8" s="97"/>
      <c r="B8" s="97"/>
      <c r="C8" s="97"/>
      <c r="D8" s="114"/>
      <c r="F8" s="32"/>
      <c r="M8" s="33"/>
      <c r="O8" s="97"/>
      <c r="P8" s="97"/>
      <c r="Q8" s="114"/>
      <c r="R8" s="97"/>
    </row>
    <row r="9" spans="1:18" ht="15" customHeight="1" x14ac:dyDescent="0.2">
      <c r="A9" s="97">
        <v>3</v>
      </c>
      <c r="B9" s="97" t="str">
        <f>IFERROR(VLOOKUP(A9,データ!$K$3:$N$26,2,0),"")</f>
        <v>田牧　里渉</v>
      </c>
      <c r="C9" s="97" t="str">
        <f>IFERROR(VLOOKUP(A9,データ!$K$3:$N$26,3,0),"")</f>
        <v>②</v>
      </c>
      <c r="D9" s="114" t="str">
        <f>IFERROR(VLOOKUP(A9,データ!$K$3:$N$26,4,0),"")</f>
        <v>多治見北</v>
      </c>
      <c r="F9" s="32"/>
      <c r="G9" s="28"/>
      <c r="L9" s="29"/>
      <c r="M9" s="33"/>
      <c r="O9" s="97" t="str">
        <f>VLOOKUP(R9,データ!$K$3:$N$26,2,0)</f>
        <v>日置　心音</v>
      </c>
      <c r="P9" s="97" t="str">
        <f>VLOOKUP(R9,データ!$K$3:$N$26,3,0)</f>
        <v>②</v>
      </c>
      <c r="Q9" s="114" t="str">
        <f>VLOOKUP(R9,データ!$K$3:$N$26,4,0)</f>
        <v>関商工</v>
      </c>
      <c r="R9" s="97">
        <v>19</v>
      </c>
    </row>
    <row r="10" spans="1:18" ht="15" customHeight="1" x14ac:dyDescent="0.2">
      <c r="A10" s="97"/>
      <c r="B10" s="97"/>
      <c r="C10" s="97"/>
      <c r="D10" s="114"/>
      <c r="E10" s="28"/>
      <c r="F10" s="30"/>
      <c r="G10" s="32"/>
      <c r="L10" s="33"/>
      <c r="M10" s="31"/>
      <c r="N10" s="29"/>
      <c r="O10" s="97"/>
      <c r="P10" s="97"/>
      <c r="Q10" s="114"/>
      <c r="R10" s="97"/>
    </row>
    <row r="11" spans="1:18" ht="15" customHeight="1" x14ac:dyDescent="0.2">
      <c r="A11" s="97">
        <v>4</v>
      </c>
      <c r="B11" s="97" t="str">
        <f>IFERROR(VLOOKUP(A11,データ!$K$3:$N$26,2,0),"")</f>
        <v>松永　珠莉</v>
      </c>
      <c r="C11" s="97" t="str">
        <f>IFERROR(VLOOKUP(A11,データ!$K$3:$N$26,3,0),"")</f>
        <v>②</v>
      </c>
      <c r="D11" s="114" t="str">
        <f>IFERROR(VLOOKUP(A11,データ!$K$3:$N$26,4,0),"")</f>
        <v>東濃実</v>
      </c>
      <c r="E11" s="30"/>
      <c r="G11" s="32"/>
      <c r="L11" s="33"/>
      <c r="N11" s="31"/>
      <c r="O11" s="97" t="str">
        <f>VLOOKUP(R11,データ!$K$3:$N$26,2,0)</f>
        <v>上原　綺里</v>
      </c>
      <c r="P11" s="97" t="str">
        <f>VLOOKUP(R11,データ!$K$3:$N$26,3,0)</f>
        <v>②</v>
      </c>
      <c r="Q11" s="114" t="str">
        <f>VLOOKUP(R11,データ!$K$3:$N$26,4,0)</f>
        <v>岐阜</v>
      </c>
      <c r="R11" s="97">
        <v>20</v>
      </c>
    </row>
    <row r="12" spans="1:18" ht="15" customHeight="1" x14ac:dyDescent="0.2">
      <c r="A12" s="97"/>
      <c r="B12" s="97"/>
      <c r="C12" s="97"/>
      <c r="D12" s="114"/>
      <c r="G12" s="32"/>
      <c r="L12" s="33"/>
      <c r="O12" s="97"/>
      <c r="P12" s="97"/>
      <c r="Q12" s="114"/>
      <c r="R12" s="97"/>
    </row>
    <row r="13" spans="1:18" ht="15" customHeight="1" x14ac:dyDescent="0.2">
      <c r="A13" s="97">
        <v>5</v>
      </c>
      <c r="B13" s="97" t="str">
        <f>VLOOKUP(A13,データ!$K$3:$N$26,2,0)</f>
        <v>下田　莉々</v>
      </c>
      <c r="C13" s="97" t="str">
        <f>VLOOKUP(A13,データ!$K$3:$N$26,3,0)</f>
        <v>①</v>
      </c>
      <c r="D13" s="114" t="str">
        <f>VLOOKUP(A13,データ!$K$3:$N$26,4,0)</f>
        <v>県岐阜商</v>
      </c>
      <c r="G13" s="32"/>
      <c r="H13" s="28"/>
      <c r="K13" s="29"/>
      <c r="L13" s="33"/>
      <c r="O13" s="97" t="str">
        <f>VLOOKUP(R13,データ!$K$3:$N$26,2,0)</f>
        <v>堀　　みう</v>
      </c>
      <c r="P13" s="97" t="str">
        <f>VLOOKUP(R13,データ!$K$3:$N$26,3,0)</f>
        <v>②</v>
      </c>
      <c r="Q13" s="114" t="str">
        <f>VLOOKUP(R13,データ!$K$3:$N$26,4,0)</f>
        <v>大垣北</v>
      </c>
      <c r="R13" s="97">
        <v>21</v>
      </c>
    </row>
    <row r="14" spans="1:18" ht="15" customHeight="1" x14ac:dyDescent="0.2">
      <c r="A14" s="97"/>
      <c r="B14" s="97"/>
      <c r="C14" s="97"/>
      <c r="D14" s="114"/>
      <c r="E14" s="28"/>
      <c r="G14" s="32"/>
      <c r="H14" s="32"/>
      <c r="K14" s="33"/>
      <c r="L14" s="33"/>
      <c r="N14" s="29"/>
      <c r="O14" s="97"/>
      <c r="P14" s="97"/>
      <c r="Q14" s="114"/>
      <c r="R14" s="97"/>
    </row>
    <row r="15" spans="1:18" ht="15" customHeight="1" x14ac:dyDescent="0.2">
      <c r="A15" s="97">
        <v>6</v>
      </c>
      <c r="B15" s="97" t="str">
        <f>VLOOKUP(A15,データ!$K$3:$N$26,2,0)</f>
        <v>塩谷　友菜</v>
      </c>
      <c r="C15" s="97" t="str">
        <f>VLOOKUP(A15,データ!$K$3:$N$26,3,0)</f>
        <v>②</v>
      </c>
      <c r="D15" s="114" t="str">
        <f>VLOOKUP(A15,データ!$K$3:$N$26,4,0)</f>
        <v>大垣東</v>
      </c>
      <c r="E15" s="30"/>
      <c r="F15" s="28"/>
      <c r="G15" s="32"/>
      <c r="H15" s="32"/>
      <c r="K15" s="33"/>
      <c r="L15" s="33"/>
      <c r="M15" s="29"/>
      <c r="N15" s="31"/>
      <c r="O15" s="97" t="str">
        <f>VLOOKUP(R15,データ!$K$3:$N$26,2,0)</f>
        <v>園井　美月</v>
      </c>
      <c r="P15" s="97" t="str">
        <f>VLOOKUP(R15,データ!$K$3:$N$26,3,0)</f>
        <v>①</v>
      </c>
      <c r="Q15" s="114" t="str">
        <f>VLOOKUP(R15,データ!$K$3:$N$26,4,0)</f>
        <v>聖マリア</v>
      </c>
      <c r="R15" s="97">
        <v>22</v>
      </c>
    </row>
    <row r="16" spans="1:18" ht="15" customHeight="1" x14ac:dyDescent="0.2">
      <c r="A16" s="97"/>
      <c r="B16" s="97"/>
      <c r="C16" s="97"/>
      <c r="D16" s="114"/>
      <c r="F16" s="32"/>
      <c r="G16" s="30"/>
      <c r="H16" s="32"/>
      <c r="K16" s="33"/>
      <c r="L16" s="31"/>
      <c r="M16" s="33"/>
      <c r="O16" s="97"/>
      <c r="P16" s="97"/>
      <c r="Q16" s="114"/>
      <c r="R16" s="97"/>
    </row>
    <row r="17" spans="1:18" ht="15" customHeight="1" x14ac:dyDescent="0.2">
      <c r="A17" s="97">
        <v>7</v>
      </c>
      <c r="B17" s="97" t="str">
        <f>VLOOKUP(A17,データ!$K$3:$N$26,2,0)</f>
        <v>服部市桜里</v>
      </c>
      <c r="C17" s="97" t="str">
        <f>VLOOKUP(A17,データ!$K$3:$N$26,3,0)</f>
        <v>②</v>
      </c>
      <c r="D17" s="114" t="str">
        <f>VLOOKUP(A17,データ!$K$3:$N$26,4,0)</f>
        <v>大垣北</v>
      </c>
      <c r="F17" s="32"/>
      <c r="H17" s="32"/>
      <c r="K17" s="33"/>
      <c r="M17" s="33"/>
      <c r="O17" s="97" t="str">
        <f>VLOOKUP(R17,データ!$K$3:$N$26,2,0)</f>
        <v>前田　彩羽</v>
      </c>
      <c r="P17" s="97" t="str">
        <f>VLOOKUP(R17,データ!$K$3:$N$26,3,0)</f>
        <v>①</v>
      </c>
      <c r="Q17" s="114" t="str">
        <f>VLOOKUP(R17,データ!$K$3:$N$26,4,0)</f>
        <v>帝京大可児</v>
      </c>
      <c r="R17" s="97">
        <v>23</v>
      </c>
    </row>
    <row r="18" spans="1:18" ht="15" customHeight="1" x14ac:dyDescent="0.2">
      <c r="A18" s="97"/>
      <c r="B18" s="97"/>
      <c r="C18" s="97"/>
      <c r="D18" s="114"/>
      <c r="E18" s="28"/>
      <c r="F18" s="30"/>
      <c r="H18" s="32"/>
      <c r="K18" s="33"/>
      <c r="M18" s="31"/>
      <c r="N18" s="29"/>
      <c r="O18" s="97"/>
      <c r="P18" s="97"/>
      <c r="Q18" s="114"/>
      <c r="R18" s="97"/>
    </row>
    <row r="19" spans="1:18" ht="15" customHeight="1" x14ac:dyDescent="0.2">
      <c r="A19" s="97">
        <v>8</v>
      </c>
      <c r="B19" s="97" t="str">
        <f>データ!U59</f>
        <v>亀山　紗希</v>
      </c>
      <c r="C19" s="97" t="str">
        <f>データ!V59</f>
        <v>②</v>
      </c>
      <c r="D19" s="114" t="str">
        <f>データ!W59</f>
        <v>加納</v>
      </c>
      <c r="E19" s="30"/>
      <c r="H19" s="32"/>
      <c r="K19" s="33"/>
      <c r="N19" s="31"/>
      <c r="O19" s="97" t="str">
        <f>データ!U55</f>
        <v>木股　弥子</v>
      </c>
      <c r="P19" s="97" t="str">
        <f>データ!V55</f>
        <v>②</v>
      </c>
      <c r="Q19" s="114" t="str">
        <f>データ!W55</f>
        <v>加納</v>
      </c>
      <c r="R19" s="97">
        <v>24</v>
      </c>
    </row>
    <row r="20" spans="1:18" ht="15" customHeight="1" x14ac:dyDescent="0.2">
      <c r="A20" s="97"/>
      <c r="B20" s="97"/>
      <c r="C20" s="97"/>
      <c r="D20" s="114"/>
      <c r="H20" s="32"/>
      <c r="I20" s="34"/>
      <c r="J20" s="36"/>
      <c r="K20" s="33"/>
      <c r="O20" s="97"/>
      <c r="P20" s="97"/>
      <c r="Q20" s="114"/>
      <c r="R20" s="97"/>
    </row>
    <row r="21" spans="1:18" ht="15" customHeight="1" x14ac:dyDescent="0.2">
      <c r="A21" s="97">
        <v>9</v>
      </c>
      <c r="B21" s="97" t="str">
        <f>データ!U53</f>
        <v>酒井　菜帆</v>
      </c>
      <c r="C21" s="97" t="str">
        <f>データ!V53</f>
        <v>②</v>
      </c>
      <c r="D21" s="114" t="str">
        <f>データ!W53</f>
        <v>県岐阜商</v>
      </c>
      <c r="H21" s="32"/>
      <c r="K21" s="33"/>
      <c r="O21" s="97" t="str">
        <f>データ!U57</f>
        <v>片岡　心菜</v>
      </c>
      <c r="P21" s="97" t="str">
        <f>データ!V57</f>
        <v>②</v>
      </c>
      <c r="Q21" s="114" t="str">
        <f>データ!W57</f>
        <v>関商工</v>
      </c>
      <c r="R21" s="97">
        <v>25</v>
      </c>
    </row>
    <row r="22" spans="1:18" ht="15" customHeight="1" x14ac:dyDescent="0.2">
      <c r="A22" s="97"/>
      <c r="B22" s="97"/>
      <c r="C22" s="97"/>
      <c r="D22" s="114"/>
      <c r="E22" s="28"/>
      <c r="H22" s="32"/>
      <c r="K22" s="33"/>
      <c r="N22" s="29"/>
      <c r="O22" s="97"/>
      <c r="P22" s="97"/>
      <c r="Q22" s="114"/>
      <c r="R22" s="97"/>
    </row>
    <row r="23" spans="1:18" ht="15" customHeight="1" x14ac:dyDescent="0.2">
      <c r="A23" s="97">
        <v>10</v>
      </c>
      <c r="B23" s="97" t="str">
        <f>VLOOKUP(A23,データ!$K$3:$N$26,2,0)</f>
        <v>丹羽　絢香</v>
      </c>
      <c r="C23" s="97" t="str">
        <f>VLOOKUP(A23,データ!$K$3:$N$26,3,0)</f>
        <v>①</v>
      </c>
      <c r="D23" s="114" t="str">
        <f>VLOOKUP(A23,データ!$K$3:$N$26,4,0)</f>
        <v>岐阜</v>
      </c>
      <c r="E23" s="30"/>
      <c r="F23" s="28"/>
      <c r="H23" s="32"/>
      <c r="K23" s="33"/>
      <c r="M23" s="29"/>
      <c r="N23" s="31"/>
      <c r="O23" s="97" t="str">
        <f>VLOOKUP(R23,データ!$K$3:$N$26,2,0)</f>
        <v>福井　　優</v>
      </c>
      <c r="P23" s="97" t="str">
        <f>VLOOKUP(R23,データ!$K$3:$N$26,3,0)</f>
        <v>①</v>
      </c>
      <c r="Q23" s="114" t="str">
        <f>VLOOKUP(R23,データ!$K$3:$N$26,4,0)</f>
        <v>岐阜</v>
      </c>
      <c r="R23" s="97">
        <v>26</v>
      </c>
    </row>
    <row r="24" spans="1:18" ht="15" customHeight="1" x14ac:dyDescent="0.2">
      <c r="A24" s="97"/>
      <c r="B24" s="97"/>
      <c r="C24" s="97"/>
      <c r="D24" s="114"/>
      <c r="F24" s="32"/>
      <c r="H24" s="32"/>
      <c r="K24" s="33"/>
      <c r="M24" s="33"/>
      <c r="O24" s="97"/>
      <c r="P24" s="97"/>
      <c r="Q24" s="114"/>
      <c r="R24" s="97"/>
    </row>
    <row r="25" spans="1:18" ht="15" customHeight="1" x14ac:dyDescent="0.2">
      <c r="A25" s="97">
        <v>11</v>
      </c>
      <c r="B25" s="97" t="str">
        <f>VLOOKUP(A25,データ!$K$3:$N$26,2,0)</f>
        <v>澤﨑　奈実</v>
      </c>
      <c r="C25" s="97" t="str">
        <f>VLOOKUP(A25,データ!$K$3:$N$26,3,0)</f>
        <v>②</v>
      </c>
      <c r="D25" s="114" t="str">
        <f>VLOOKUP(A25,データ!$K$3:$N$26,4,0)</f>
        <v>各務原西</v>
      </c>
      <c r="F25" s="32"/>
      <c r="G25" s="28"/>
      <c r="H25" s="32"/>
      <c r="K25" s="33"/>
      <c r="L25" s="29"/>
      <c r="M25" s="33"/>
      <c r="O25" s="97" t="str">
        <f>VLOOKUP(R25,データ!$K$3:$N$26,2,0)</f>
        <v>田口　心優</v>
      </c>
      <c r="P25" s="97" t="str">
        <f>VLOOKUP(R25,データ!$K$3:$N$26,3,0)</f>
        <v>②</v>
      </c>
      <c r="Q25" s="114" t="str">
        <f>VLOOKUP(R25,データ!$K$3:$N$26,4,0)</f>
        <v>関</v>
      </c>
      <c r="R25" s="97">
        <v>27</v>
      </c>
    </row>
    <row r="26" spans="1:18" ht="15" customHeight="1" x14ac:dyDescent="0.2">
      <c r="A26" s="97"/>
      <c r="B26" s="97"/>
      <c r="C26" s="97"/>
      <c r="D26" s="114"/>
      <c r="E26" s="28"/>
      <c r="F26" s="30"/>
      <c r="G26" s="32"/>
      <c r="H26" s="32"/>
      <c r="K26" s="33"/>
      <c r="L26" s="33"/>
      <c r="M26" s="31"/>
      <c r="N26" s="29"/>
      <c r="O26" s="97"/>
      <c r="P26" s="97"/>
      <c r="Q26" s="114"/>
      <c r="R26" s="97"/>
    </row>
    <row r="27" spans="1:18" ht="15" customHeight="1" x14ac:dyDescent="0.2">
      <c r="A27" s="97">
        <v>12</v>
      </c>
      <c r="B27" s="97" t="str">
        <f>VLOOKUP(A27,データ!$K$3:$N$26,2,0)</f>
        <v>古林　優衣</v>
      </c>
      <c r="C27" s="97" t="str">
        <f>VLOOKUP(A27,データ!$K$3:$N$26,3,0)</f>
        <v>①</v>
      </c>
      <c r="D27" s="114" t="str">
        <f>VLOOKUP(A27,データ!$K$3:$N$26,4,0)</f>
        <v>麗澤瑞浪</v>
      </c>
      <c r="E27" s="30"/>
      <c r="G27" s="32"/>
      <c r="H27" s="32"/>
      <c r="K27" s="33"/>
      <c r="L27" s="33"/>
      <c r="N27" s="31"/>
      <c r="O27" s="97" t="str">
        <f>VLOOKUP(R27,データ!$K$3:$N$26,2,0)</f>
        <v>池俣　知佳</v>
      </c>
      <c r="P27" s="97" t="str">
        <f>VLOOKUP(R27,データ!$K$3:$N$26,3,0)</f>
        <v>①</v>
      </c>
      <c r="Q27" s="114" t="str">
        <f>VLOOKUP(R27,データ!$K$3:$N$26,4,0)</f>
        <v>多治見北</v>
      </c>
      <c r="R27" s="97">
        <v>28</v>
      </c>
    </row>
    <row r="28" spans="1:18" ht="15" customHeight="1" x14ac:dyDescent="0.2">
      <c r="A28" s="97"/>
      <c r="B28" s="97"/>
      <c r="C28" s="97"/>
      <c r="D28" s="114"/>
      <c r="G28" s="32"/>
      <c r="H28" s="30"/>
      <c r="K28" s="31"/>
      <c r="L28" s="33"/>
      <c r="O28" s="97"/>
      <c r="P28" s="97"/>
      <c r="Q28" s="114"/>
      <c r="R28" s="97"/>
    </row>
    <row r="29" spans="1:18" ht="15" customHeight="1" x14ac:dyDescent="0.2">
      <c r="A29" s="97">
        <v>13</v>
      </c>
      <c r="B29" s="97" t="str">
        <f>VLOOKUP(A29,データ!$K$3:$N$26,2,0)</f>
        <v>後藤　累伽</v>
      </c>
      <c r="C29" s="97" t="str">
        <f>VLOOKUP(A29,データ!$K$3:$N$26,3,0)</f>
        <v>②</v>
      </c>
      <c r="D29" s="114" t="str">
        <f>VLOOKUP(A29,データ!$K$3:$N$26,4,0)</f>
        <v>東濃実</v>
      </c>
      <c r="G29" s="32"/>
      <c r="L29" s="33"/>
      <c r="O29" s="97" t="str">
        <f>VLOOKUP(R29,データ!$K$3:$N$26,2,0)</f>
        <v>平光　更彩</v>
      </c>
      <c r="P29" s="97" t="str">
        <f>VLOOKUP(R29,データ!$K$3:$N$26,3,0)</f>
        <v>②</v>
      </c>
      <c r="Q29" s="114" t="str">
        <f>VLOOKUP(R29,データ!$K$3:$N$26,4,0)</f>
        <v>岐阜北</v>
      </c>
      <c r="R29" s="97">
        <v>29</v>
      </c>
    </row>
    <row r="30" spans="1:18" ht="15" customHeight="1" x14ac:dyDescent="0.2">
      <c r="A30" s="97"/>
      <c r="B30" s="97"/>
      <c r="C30" s="97"/>
      <c r="D30" s="114"/>
      <c r="E30" s="28"/>
      <c r="G30" s="32"/>
      <c r="L30" s="33"/>
      <c r="N30" s="29"/>
      <c r="O30" s="97"/>
      <c r="P30" s="97"/>
      <c r="Q30" s="114"/>
      <c r="R30" s="97"/>
    </row>
    <row r="31" spans="1:18" ht="15" customHeight="1" x14ac:dyDescent="0.2">
      <c r="A31" s="97">
        <v>14</v>
      </c>
      <c r="B31" s="97" t="str">
        <f>VLOOKUP(A31,データ!$K$3:$N$26,2,0)</f>
        <v>𠮷村　咲乃</v>
      </c>
      <c r="C31" s="97" t="str">
        <f>VLOOKUP(A31,データ!$K$3:$N$26,3,0)</f>
        <v>②</v>
      </c>
      <c r="D31" s="114" t="str">
        <f>VLOOKUP(A31,データ!$K$3:$N$26,4,0)</f>
        <v>岐阜北</v>
      </c>
      <c r="E31" s="30"/>
      <c r="F31" s="28"/>
      <c r="G31" s="32"/>
      <c r="L31" s="33"/>
      <c r="M31" s="29"/>
      <c r="N31" s="31"/>
      <c r="O31" s="97" t="str">
        <f>VLOOKUP(R31,データ!$K$3:$N$26,2,0)</f>
        <v>平野　和奏</v>
      </c>
      <c r="P31" s="97" t="str">
        <f>VLOOKUP(R31,データ!$K$3:$N$26,3,0)</f>
        <v>②</v>
      </c>
      <c r="Q31" s="114" t="str">
        <f>VLOOKUP(R31,データ!$K$3:$N$26,4,0)</f>
        <v>大垣北</v>
      </c>
      <c r="R31" s="97">
        <v>30</v>
      </c>
    </row>
    <row r="32" spans="1:18" ht="15" customHeight="1" x14ac:dyDescent="0.2">
      <c r="A32" s="97"/>
      <c r="B32" s="97"/>
      <c r="C32" s="97"/>
      <c r="D32" s="114"/>
      <c r="F32" s="32"/>
      <c r="G32" s="30"/>
      <c r="L32" s="31"/>
      <c r="M32" s="33"/>
      <c r="O32" s="97"/>
      <c r="P32" s="97"/>
      <c r="Q32" s="114"/>
      <c r="R32" s="97"/>
    </row>
    <row r="33" spans="1:18" ht="15" customHeight="1" x14ac:dyDescent="0.2">
      <c r="A33" s="97">
        <v>15</v>
      </c>
      <c r="B33" s="97" t="str">
        <f>VLOOKUP(A33,データ!$K$3:$N$26,2,0)</f>
        <v>吉村　知優</v>
      </c>
      <c r="C33" s="97" t="str">
        <f>VLOOKUP(A33,データ!$K$3:$N$26,3,0)</f>
        <v>②</v>
      </c>
      <c r="D33" s="114" t="str">
        <f>VLOOKUP(A33,データ!$K$3:$N$26,4,0)</f>
        <v>可児</v>
      </c>
      <c r="F33" s="32"/>
      <c r="M33" s="33"/>
      <c r="O33" s="97" t="str">
        <f>VLOOKUP(R33,データ!$K$3:$N$26,2,0)</f>
        <v>岩田　侑芽</v>
      </c>
      <c r="P33" s="97" t="str">
        <f>VLOOKUP(R33,データ!$K$3:$N$26,3,0)</f>
        <v>①</v>
      </c>
      <c r="Q33" s="114" t="str">
        <f>VLOOKUP(R33,データ!$K$3:$N$26,4,0)</f>
        <v>県岐阜商</v>
      </c>
      <c r="R33" s="97">
        <v>31</v>
      </c>
    </row>
    <row r="34" spans="1:18" ht="15" customHeight="1" x14ac:dyDescent="0.2">
      <c r="A34" s="97"/>
      <c r="B34" s="97"/>
      <c r="C34" s="97"/>
      <c r="D34" s="114"/>
      <c r="E34" s="28"/>
      <c r="F34" s="30"/>
      <c r="M34" s="31"/>
      <c r="N34" s="29"/>
      <c r="O34" s="97"/>
      <c r="P34" s="97"/>
      <c r="Q34" s="114"/>
      <c r="R34" s="97"/>
    </row>
    <row r="35" spans="1:18" ht="15" customHeight="1" x14ac:dyDescent="0.2">
      <c r="A35" s="97">
        <v>16</v>
      </c>
      <c r="B35" s="97" t="str">
        <f>データ!U51</f>
        <v>大野　　暖</v>
      </c>
      <c r="C35" s="97" t="str">
        <f>データ!V51</f>
        <v>②</v>
      </c>
      <c r="D35" s="114" t="str">
        <f>データ!W51</f>
        <v>県岐阜商</v>
      </c>
      <c r="E35" s="30"/>
      <c r="N35" s="31"/>
      <c r="O35" s="97" t="str">
        <f>データ!U47</f>
        <v>白橋　乃詠</v>
      </c>
      <c r="P35" s="97" t="str">
        <f>データ!V47</f>
        <v>②</v>
      </c>
      <c r="Q35" s="114" t="str">
        <f>データ!W47</f>
        <v>加納</v>
      </c>
      <c r="R35" s="97">
        <v>32</v>
      </c>
    </row>
    <row r="36" spans="1:18" ht="15" customHeight="1" x14ac:dyDescent="0.2">
      <c r="A36" s="97"/>
      <c r="B36" s="97"/>
      <c r="C36" s="97"/>
      <c r="D36" s="114"/>
      <c r="O36" s="97"/>
      <c r="P36" s="97"/>
      <c r="Q36" s="114"/>
      <c r="R36" s="97"/>
    </row>
    <row r="37" spans="1:18" ht="15" customHeight="1" x14ac:dyDescent="0.2"/>
    <row r="38" spans="1:18" ht="12.15" customHeight="1" x14ac:dyDescent="0.2">
      <c r="B38" s="115" t="s">
        <v>20</v>
      </c>
      <c r="C38" s="115"/>
      <c r="D38" s="115"/>
      <c r="O38" s="27"/>
      <c r="P38" s="27"/>
      <c r="Q38" s="27"/>
      <c r="R38" s="53"/>
    </row>
    <row r="39" spans="1:18" ht="12.15" customHeight="1" x14ac:dyDescent="0.2">
      <c r="B39" s="97"/>
      <c r="C39" s="27"/>
      <c r="D39" s="114"/>
      <c r="O39" s="27"/>
      <c r="P39" s="27"/>
      <c r="Q39" s="27"/>
      <c r="R39" s="53"/>
    </row>
    <row r="40" spans="1:18" ht="12.15" customHeight="1" x14ac:dyDescent="0.2">
      <c r="B40" s="97"/>
      <c r="C40" s="27"/>
      <c r="D40" s="114"/>
      <c r="E40" s="28"/>
      <c r="F40" s="36"/>
      <c r="O40" s="27"/>
      <c r="P40" s="27"/>
      <c r="Q40" s="27"/>
      <c r="R40" s="53"/>
    </row>
    <row r="41" spans="1:18" ht="12.15" customHeight="1" x14ac:dyDescent="0.2">
      <c r="B41" s="97"/>
      <c r="C41" s="27"/>
      <c r="D41" s="114"/>
      <c r="E41" s="30"/>
      <c r="O41" s="27"/>
      <c r="P41" s="27"/>
      <c r="Q41" s="27"/>
      <c r="R41" s="53"/>
    </row>
    <row r="42" spans="1:18" ht="12.15" customHeight="1" x14ac:dyDescent="0.2">
      <c r="B42" s="97"/>
      <c r="C42" s="27"/>
      <c r="D42" s="114"/>
      <c r="O42" s="27"/>
      <c r="P42" s="27"/>
      <c r="Q42" s="27"/>
      <c r="R42" s="53"/>
    </row>
    <row r="43" spans="1:18" ht="12.15" customHeight="1" x14ac:dyDescent="0.2">
      <c r="B43" s="115" t="s">
        <v>21</v>
      </c>
      <c r="C43" s="115"/>
      <c r="D43" s="115"/>
      <c r="O43" s="27"/>
      <c r="P43" s="27"/>
      <c r="Q43" s="27"/>
      <c r="R43" s="53"/>
    </row>
    <row r="44" spans="1:18" ht="12.15" customHeight="1" x14ac:dyDescent="0.2">
      <c r="B44" s="97"/>
      <c r="C44" s="27"/>
      <c r="D44" s="114"/>
      <c r="O44" s="27"/>
      <c r="P44" s="27"/>
      <c r="Q44" s="27"/>
      <c r="R44" s="53"/>
    </row>
    <row r="45" spans="1:18" ht="12.15" customHeight="1" x14ac:dyDescent="0.2">
      <c r="B45" s="97"/>
      <c r="C45" s="27"/>
      <c r="D45" s="114"/>
      <c r="E45" s="28"/>
      <c r="O45" s="27"/>
      <c r="P45" s="27"/>
      <c r="Q45" s="27"/>
      <c r="R45" s="53"/>
    </row>
    <row r="46" spans="1:18" ht="12.15" customHeight="1" x14ac:dyDescent="0.2">
      <c r="B46" s="97"/>
      <c r="C46" s="27"/>
      <c r="D46" s="114"/>
      <c r="E46" s="30"/>
      <c r="F46" s="28"/>
      <c r="O46" s="27"/>
      <c r="P46" s="27"/>
      <c r="Q46" s="27"/>
      <c r="R46" s="53"/>
    </row>
    <row r="47" spans="1:18" ht="12.15" customHeight="1" x14ac:dyDescent="0.2">
      <c r="B47" s="97"/>
      <c r="C47" s="27"/>
      <c r="D47" s="114"/>
      <c r="F47" s="32"/>
      <c r="G47" s="36"/>
      <c r="O47" s="27"/>
      <c r="P47" s="27"/>
      <c r="Q47" s="27"/>
      <c r="R47" s="53"/>
    </row>
    <row r="48" spans="1:18" ht="12.15" customHeight="1" x14ac:dyDescent="0.2">
      <c r="B48" s="97"/>
      <c r="C48" s="27"/>
      <c r="D48" s="114"/>
      <c r="F48" s="32"/>
      <c r="O48" s="27"/>
      <c r="P48" s="27"/>
      <c r="Q48" s="27"/>
      <c r="R48" s="53"/>
    </row>
    <row r="49" spans="2:18" ht="12.15" customHeight="1" x14ac:dyDescent="0.2">
      <c r="B49" s="97"/>
      <c r="C49" s="27"/>
      <c r="D49" s="114"/>
      <c r="E49" s="28"/>
      <c r="F49" s="30"/>
      <c r="O49" s="27"/>
      <c r="P49" s="27"/>
      <c r="Q49" s="27"/>
      <c r="R49" s="53"/>
    </row>
    <row r="50" spans="2:18" ht="12.15" customHeight="1" x14ac:dyDescent="0.2">
      <c r="B50" s="97"/>
      <c r="C50" s="27"/>
      <c r="D50" s="114"/>
      <c r="E50" s="30"/>
      <c r="O50" s="27"/>
      <c r="P50" s="27"/>
      <c r="Q50" s="27"/>
      <c r="R50" s="53"/>
    </row>
    <row r="51" spans="2:18" ht="12.15" customHeight="1" x14ac:dyDescent="0.2">
      <c r="B51" s="97"/>
      <c r="C51" s="27"/>
      <c r="D51" s="114"/>
      <c r="O51" s="27"/>
      <c r="P51" s="27"/>
      <c r="Q51" s="27"/>
      <c r="R51" s="53"/>
    </row>
    <row r="52" spans="2:18" ht="12.15" customHeight="1" x14ac:dyDescent="0.2">
      <c r="B52" s="115" t="s">
        <v>22</v>
      </c>
      <c r="C52" s="115"/>
      <c r="D52" s="115"/>
      <c r="O52" s="27"/>
      <c r="P52" s="27"/>
      <c r="Q52" s="27"/>
      <c r="R52" s="53"/>
    </row>
    <row r="53" spans="2:18" ht="12.15" customHeight="1" x14ac:dyDescent="0.2">
      <c r="B53" s="97"/>
      <c r="C53" s="27"/>
      <c r="D53" s="114"/>
      <c r="O53" s="27"/>
      <c r="P53" s="27"/>
      <c r="Q53" s="27"/>
      <c r="R53" s="53"/>
    </row>
    <row r="54" spans="2:18" ht="12.15" customHeight="1" x14ac:dyDescent="0.2">
      <c r="B54" s="97"/>
      <c r="C54" s="27"/>
      <c r="D54" s="114"/>
      <c r="E54" s="28"/>
      <c r="F54" s="36"/>
      <c r="O54" s="27"/>
      <c r="P54" s="27"/>
      <c r="Q54" s="27"/>
      <c r="R54" s="53"/>
    </row>
    <row r="55" spans="2:18" ht="12.15" customHeight="1" x14ac:dyDescent="0.2">
      <c r="B55" s="97"/>
      <c r="C55" s="27"/>
      <c r="D55" s="114"/>
      <c r="E55" s="30"/>
      <c r="O55" s="27"/>
      <c r="P55" s="27"/>
      <c r="Q55" s="27"/>
      <c r="R55" s="53"/>
    </row>
    <row r="56" spans="2:18" ht="12.15" customHeight="1" x14ac:dyDescent="0.2">
      <c r="B56" s="97"/>
      <c r="C56" s="27"/>
      <c r="D56" s="114"/>
      <c r="O56" s="27"/>
      <c r="P56" s="27"/>
      <c r="Q56" s="27"/>
      <c r="R56" s="53"/>
    </row>
  </sheetData>
  <mergeCells count="149">
    <mergeCell ref="A21:A22"/>
    <mergeCell ref="B1:Q1"/>
    <mergeCell ref="D3:O3"/>
    <mergeCell ref="B38:D38"/>
    <mergeCell ref="B19:B20"/>
    <mergeCell ref="B21:B22"/>
    <mergeCell ref="B23:B24"/>
    <mergeCell ref="B25:B26"/>
    <mergeCell ref="A35:A36"/>
    <mergeCell ref="B5:B6"/>
    <mergeCell ref="B7:B8"/>
    <mergeCell ref="B9:B10"/>
    <mergeCell ref="B11:B12"/>
    <mergeCell ref="B13:B14"/>
    <mergeCell ref="B15:B16"/>
    <mergeCell ref="B17:B18"/>
    <mergeCell ref="B31:B32"/>
    <mergeCell ref="B33:B34"/>
    <mergeCell ref="A23:A24"/>
    <mergeCell ref="A25:A26"/>
    <mergeCell ref="A27:A28"/>
    <mergeCell ref="A29:A30"/>
    <mergeCell ref="A31:A32"/>
    <mergeCell ref="A33:A34"/>
    <mergeCell ref="A5:A6"/>
    <mergeCell ref="A7:A8"/>
    <mergeCell ref="A9:A10"/>
    <mergeCell ref="A11:A12"/>
    <mergeCell ref="A13:A14"/>
    <mergeCell ref="A15:A16"/>
    <mergeCell ref="A17:A18"/>
    <mergeCell ref="A19:A20"/>
    <mergeCell ref="B55:B56"/>
    <mergeCell ref="B46:B47"/>
    <mergeCell ref="B48:B49"/>
    <mergeCell ref="B43:D43"/>
    <mergeCell ref="D44:D45"/>
    <mergeCell ref="D5:D6"/>
    <mergeCell ref="D7:D8"/>
    <mergeCell ref="D9:D10"/>
    <mergeCell ref="D11:D12"/>
    <mergeCell ref="D13:D14"/>
    <mergeCell ref="D15:D16"/>
    <mergeCell ref="D17:D18"/>
    <mergeCell ref="D31:D32"/>
    <mergeCell ref="D19:D20"/>
    <mergeCell ref="D21:D22"/>
    <mergeCell ref="D23:D24"/>
    <mergeCell ref="C5:C6"/>
    <mergeCell ref="C7:C8"/>
    <mergeCell ref="C9:C10"/>
    <mergeCell ref="C11:C12"/>
    <mergeCell ref="C13:C14"/>
    <mergeCell ref="C15:C16"/>
    <mergeCell ref="C17:C18"/>
    <mergeCell ref="B35:B36"/>
    <mergeCell ref="B39:B40"/>
    <mergeCell ref="C19:C20"/>
    <mergeCell ref="C21:C22"/>
    <mergeCell ref="C23:C24"/>
    <mergeCell ref="C33:C34"/>
    <mergeCell ref="C35:C36"/>
    <mergeCell ref="C29:C30"/>
    <mergeCell ref="D55:D56"/>
    <mergeCell ref="D33:D34"/>
    <mergeCell ref="D35:D36"/>
    <mergeCell ref="D39:D40"/>
    <mergeCell ref="D41:D42"/>
    <mergeCell ref="C25:C26"/>
    <mergeCell ref="C27:C28"/>
    <mergeCell ref="D25:D26"/>
    <mergeCell ref="D27:D28"/>
    <mergeCell ref="O5:O6"/>
    <mergeCell ref="O7:O8"/>
    <mergeCell ref="O9:O10"/>
    <mergeCell ref="O11:O12"/>
    <mergeCell ref="O13:O14"/>
    <mergeCell ref="D50:D51"/>
    <mergeCell ref="D53:D54"/>
    <mergeCell ref="B52:D52"/>
    <mergeCell ref="B27:B28"/>
    <mergeCell ref="B29:B30"/>
    <mergeCell ref="D46:D47"/>
    <mergeCell ref="B50:B51"/>
    <mergeCell ref="B53:B54"/>
    <mergeCell ref="B41:B42"/>
    <mergeCell ref="B44:B45"/>
    <mergeCell ref="D29:D30"/>
    <mergeCell ref="O33:O34"/>
    <mergeCell ref="O35:O36"/>
    <mergeCell ref="O27:O28"/>
    <mergeCell ref="D48:D49"/>
    <mergeCell ref="O31:O32"/>
    <mergeCell ref="O17:O18"/>
    <mergeCell ref="C31:C32"/>
    <mergeCell ref="O29:O30"/>
    <mergeCell ref="P35:P36"/>
    <mergeCell ref="Q13:Q14"/>
    <mergeCell ref="P15:P16"/>
    <mergeCell ref="P25:P26"/>
    <mergeCell ref="Q17:Q18"/>
    <mergeCell ref="Q19:Q20"/>
    <mergeCell ref="Q21:Q22"/>
    <mergeCell ref="P17:P18"/>
    <mergeCell ref="Q15:Q16"/>
    <mergeCell ref="P13:P14"/>
    <mergeCell ref="P27:P28"/>
    <mergeCell ref="P29:P30"/>
    <mergeCell ref="P31:P32"/>
    <mergeCell ref="P33:P34"/>
    <mergeCell ref="Q35:Q36"/>
    <mergeCell ref="R15:R16"/>
    <mergeCell ref="R17:R18"/>
    <mergeCell ref="R19:R20"/>
    <mergeCell ref="R21:R22"/>
    <mergeCell ref="O19:O20"/>
    <mergeCell ref="O21:O22"/>
    <mergeCell ref="O23:O24"/>
    <mergeCell ref="O25:O26"/>
    <mergeCell ref="Q23:Q24"/>
    <mergeCell ref="Q25:Q26"/>
    <mergeCell ref="P19:P20"/>
    <mergeCell ref="P21:P22"/>
    <mergeCell ref="P23:P24"/>
    <mergeCell ref="O15:O16"/>
    <mergeCell ref="R5:R6"/>
    <mergeCell ref="R7:R8"/>
    <mergeCell ref="R9:R10"/>
    <mergeCell ref="R11:R12"/>
    <mergeCell ref="R13:R14"/>
    <mergeCell ref="P5:P6"/>
    <mergeCell ref="Q5:Q6"/>
    <mergeCell ref="Q7:Q8"/>
    <mergeCell ref="Q9:Q10"/>
    <mergeCell ref="Q11:Q12"/>
    <mergeCell ref="P7:P8"/>
    <mergeCell ref="P9:P10"/>
    <mergeCell ref="P11:P12"/>
    <mergeCell ref="R35:R36"/>
    <mergeCell ref="R31:R32"/>
    <mergeCell ref="R23:R24"/>
    <mergeCell ref="R25:R26"/>
    <mergeCell ref="R27:R28"/>
    <mergeCell ref="R33:R34"/>
    <mergeCell ref="Q27:Q28"/>
    <mergeCell ref="Q29:Q30"/>
    <mergeCell ref="Q31:Q32"/>
    <mergeCell ref="Q33:Q34"/>
    <mergeCell ref="R29:R30"/>
  </mergeCells>
  <phoneticPr fontId="28"/>
  <conditionalFormatting sqref="B5:B6 D5:D6">
    <cfRule type="expression" dxfId="9" priority="3" stopIfTrue="1">
      <formula>ISERROR</formula>
    </cfRule>
  </conditionalFormatting>
  <conditionalFormatting sqref="C5:C36 O5:Q36 B7:B36 D7:D36">
    <cfRule type="expression" dxfId="8" priority="4" stopIfTrue="1">
      <formula>ISERROR(B5)</formula>
    </cfRule>
  </conditionalFormatting>
  <conditionalFormatting sqref="O37:Q41">
    <cfRule type="expression" dxfId="7" priority="1" stopIfTrue="1">
      <formula>ISERROR</formula>
    </cfRule>
  </conditionalFormatting>
  <conditionalFormatting sqref="R37:R56">
    <cfRule type="expression" dxfId="6" priority="2" stopIfTrue="1">
      <formula>ISERROR</formula>
    </cfRule>
  </conditionalFormatting>
  <printOptions horizontalCentered="1" verticalCentered="1"/>
  <pageMargins left="0.39374999999999999" right="0.31458333333333333" top="0.59027777777777779" bottom="0.59027777777777779" header="0" footer="0"/>
  <pageSetup paperSize="9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R61"/>
  <sheetViews>
    <sheetView view="pageBreakPreview" zoomScaleNormal="80" zoomScaleSheetLayoutView="100" workbookViewId="0"/>
  </sheetViews>
  <sheetFormatPr defaultColWidth="9" defaultRowHeight="13.2" x14ac:dyDescent="0.2"/>
  <cols>
    <col min="1" max="1" width="4.33203125" style="25" customWidth="1"/>
    <col min="2" max="2" width="11.6640625" style="25" customWidth="1"/>
    <col min="3" max="3" width="3.109375" style="25" customWidth="1"/>
    <col min="4" max="4" width="13.109375" style="53" customWidth="1"/>
    <col min="5" max="8" width="3.109375" style="25" customWidth="1"/>
    <col min="9" max="9" width="3" style="25" customWidth="1"/>
    <col min="10" max="14" width="3.109375" style="25" customWidth="1"/>
    <col min="15" max="15" width="11.6640625" style="25" customWidth="1"/>
    <col min="16" max="16" width="3.109375" style="25" customWidth="1"/>
    <col min="17" max="17" width="13.21875" style="53" customWidth="1"/>
    <col min="18" max="18" width="4.33203125" style="25" customWidth="1"/>
    <col min="19" max="19" width="9" style="25" bestFit="1"/>
    <col min="20" max="16384" width="9" style="25"/>
  </cols>
  <sheetData>
    <row r="1" spans="1:18" ht="24" customHeight="1" x14ac:dyDescent="0.2">
      <c r="B1" s="98" t="str">
        <f>男子Ｓ!B1</f>
        <v>令和5年度　岐阜県高等学校テニス新人大会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8" ht="24" customHeight="1" x14ac:dyDescent="0.2"/>
    <row r="3" spans="1:18" ht="24" customHeight="1" x14ac:dyDescent="0.2">
      <c r="D3" s="98" t="s">
        <v>24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26"/>
    </row>
    <row r="4" spans="1:18" ht="24" customHeight="1" x14ac:dyDescent="0.2"/>
    <row r="5" spans="1:18" ht="24" customHeight="1" x14ac:dyDescent="0.2">
      <c r="A5" s="97">
        <v>1</v>
      </c>
      <c r="B5" s="38" t="str">
        <f>データ!Q62</f>
        <v>長田虎汰郎</v>
      </c>
      <c r="C5" s="38" t="str">
        <f>データ!R62</f>
        <v>②</v>
      </c>
      <c r="D5" s="117" t="str">
        <f>データ!S62</f>
        <v>麗澤瑞浪</v>
      </c>
      <c r="E5" s="36"/>
      <c r="N5" s="36"/>
      <c r="O5" s="38" t="str">
        <f>データ!Q66</f>
        <v>清野　皓貴</v>
      </c>
      <c r="P5" s="38" t="str">
        <f>データ!R66</f>
        <v>②</v>
      </c>
      <c r="Q5" s="117" t="str">
        <f>データ!S66</f>
        <v>県岐阜商</v>
      </c>
      <c r="R5" s="97">
        <v>13</v>
      </c>
    </row>
    <row r="6" spans="1:18" ht="24" customHeight="1" x14ac:dyDescent="0.2">
      <c r="A6" s="97"/>
      <c r="B6" s="39" t="str">
        <f>データ!Q63</f>
        <v>塩崎　一護</v>
      </c>
      <c r="C6" s="39" t="str">
        <f>データ!R63</f>
        <v>②</v>
      </c>
      <c r="D6" s="117"/>
      <c r="F6" s="28"/>
      <c r="M6" s="29"/>
      <c r="O6" s="39" t="str">
        <f>データ!Q67</f>
        <v>安田　大剛</v>
      </c>
      <c r="P6" s="39" t="str">
        <f>データ!R67</f>
        <v>②</v>
      </c>
      <c r="Q6" s="117"/>
      <c r="R6" s="97"/>
    </row>
    <row r="7" spans="1:18" ht="24" customHeight="1" x14ac:dyDescent="0.2">
      <c r="A7" s="97">
        <v>2</v>
      </c>
      <c r="B7" s="38" t="str">
        <f>VLOOKUP(男子Ｄ!A7,データ!$P$3:$U$22,2,0)</f>
        <v>長尾　侑和</v>
      </c>
      <c r="C7" s="38" t="str">
        <f>VLOOKUP(男子Ｄ!A7,データ!$P$3:$U$22,3,0)</f>
        <v>②</v>
      </c>
      <c r="D7" s="117" t="str">
        <f>VLOOKUP(A7,データ!$P$3:$U$22,6,0)</f>
        <v>大垣東</v>
      </c>
      <c r="F7" s="32"/>
      <c r="M7" s="33"/>
      <c r="O7" s="38" t="str">
        <f>VLOOKUP(R7,データ!$P$3:$U$22,2,0)</f>
        <v>山崎正二朗</v>
      </c>
      <c r="P7" s="38" t="str">
        <f>VLOOKUP(R7,データ!$P$3:$U$22,3,0)</f>
        <v>②</v>
      </c>
      <c r="Q7" s="117" t="str">
        <f>VLOOKUP(R7,データ!$P$3:$U$22,6,0)</f>
        <v>麗澤瑞浪</v>
      </c>
      <c r="R7" s="97">
        <v>14</v>
      </c>
    </row>
    <row r="8" spans="1:18" ht="24" customHeight="1" x14ac:dyDescent="0.2">
      <c r="A8" s="97"/>
      <c r="B8" s="39" t="str">
        <f>VLOOKUP(男子Ｄ!A7,データ!$P$3:$U$22,4,0)</f>
        <v>佐藤　　漣</v>
      </c>
      <c r="C8" s="39" t="str">
        <f>VLOOKUP(男子Ｄ!A7,データ!$P$3:$U$22,5,0)</f>
        <v>②</v>
      </c>
      <c r="D8" s="117" t="e">
        <f>VLOOKUP(男子Ｄ!B8,データ!$P$3:$U$22,2,1)</f>
        <v>#N/A</v>
      </c>
      <c r="E8" s="28"/>
      <c r="F8" s="30"/>
      <c r="G8" s="28"/>
      <c r="L8" s="29"/>
      <c r="M8" s="31"/>
      <c r="N8" s="29"/>
      <c r="O8" s="39" t="str">
        <f>VLOOKUP(R7,データ!$P$3:$U$22,4,0)</f>
        <v>田中　智稀</v>
      </c>
      <c r="P8" s="39" t="str">
        <f>VLOOKUP(R7,データ!$P$3:$U$22,5,0)</f>
        <v>①</v>
      </c>
      <c r="Q8" s="117" t="e">
        <f>VLOOKUP(男子Ｄ!O8,データ!$P$3:$U$22,2,1)</f>
        <v>#N/A</v>
      </c>
      <c r="R8" s="97"/>
    </row>
    <row r="9" spans="1:18" ht="24" customHeight="1" x14ac:dyDescent="0.2">
      <c r="A9" s="97">
        <v>3</v>
      </c>
      <c r="B9" s="38" t="str">
        <f>VLOOKUP(男子Ｄ!A9,データ!$P$3:$U$22,2,0)</f>
        <v>奥村　陽太</v>
      </c>
      <c r="C9" s="38" t="str">
        <f>VLOOKUP(男子Ｄ!A9,データ!$P$3:$U$22,3,0)</f>
        <v>②</v>
      </c>
      <c r="D9" s="117" t="str">
        <f>VLOOKUP(A9,データ!$P$3:$U$22,6,0)</f>
        <v>岐阜北</v>
      </c>
      <c r="E9" s="30"/>
      <c r="G9" s="32"/>
      <c r="L9" s="33"/>
      <c r="N9" s="31"/>
      <c r="O9" s="38" t="str">
        <f>VLOOKUP(R9,データ!$P$3:$U$22,2,0)</f>
        <v>小杉　修蔵</v>
      </c>
      <c r="P9" s="38" t="str">
        <f>VLOOKUP(R9,データ!$P$3:$U$22,3,0)</f>
        <v>②</v>
      </c>
      <c r="Q9" s="117" t="str">
        <f>VLOOKUP(R9,データ!$P$3:$U$22,6,0)</f>
        <v>帝京大可児</v>
      </c>
      <c r="R9" s="97">
        <v>15</v>
      </c>
    </row>
    <row r="10" spans="1:18" ht="24" customHeight="1" x14ac:dyDescent="0.2">
      <c r="A10" s="97"/>
      <c r="B10" s="39" t="str">
        <f>VLOOKUP(男子Ｄ!A9,データ!$P$3:$U$22,4,0)</f>
        <v>山下銀之丞</v>
      </c>
      <c r="C10" s="39" t="str">
        <f>VLOOKUP(男子Ｄ!A9,データ!$P$3:$U$22,5,0)</f>
        <v>②</v>
      </c>
      <c r="D10" s="117" t="e">
        <f>VLOOKUP(男子Ｄ!B10,データ!$P$3:$U$22,2,1)</f>
        <v>#N/A</v>
      </c>
      <c r="G10" s="32"/>
      <c r="L10" s="33"/>
      <c r="O10" s="39" t="str">
        <f>VLOOKUP(R9,データ!$P$3:$U$22,4,0)</f>
        <v>波多野一太</v>
      </c>
      <c r="P10" s="39" t="str">
        <f>VLOOKUP(R9,データ!$P$3:$U$22,5,0)</f>
        <v>①</v>
      </c>
      <c r="Q10" s="117" t="e">
        <f>VLOOKUP(男子Ｄ!O10,データ!$P$3:$U$22,2,1)</f>
        <v>#N/A</v>
      </c>
      <c r="R10" s="97"/>
    </row>
    <row r="11" spans="1:18" ht="24" customHeight="1" x14ac:dyDescent="0.2">
      <c r="A11" s="97">
        <v>4</v>
      </c>
      <c r="B11" s="38" t="str">
        <f>VLOOKUP(男子Ｄ!A11,データ!$P$3:$U$22,2,0)</f>
        <v>北野　旦佳</v>
      </c>
      <c r="C11" s="38" t="str">
        <f>VLOOKUP(男子Ｄ!A11,データ!$P$3:$U$22,3,0)</f>
        <v>②</v>
      </c>
      <c r="D11" s="117" t="str">
        <f>VLOOKUP(A11,データ!$P$3:$U$22,6,0)</f>
        <v>大垣北</v>
      </c>
      <c r="G11" s="32"/>
      <c r="H11" s="28"/>
      <c r="K11" s="29"/>
      <c r="L11" s="33"/>
      <c r="O11" s="38" t="str">
        <f>VLOOKUP(R11,データ!$P$3:$U$22,2,0)</f>
        <v>伊藤　　汀</v>
      </c>
      <c r="P11" s="38" t="str">
        <f>VLOOKUP(R11,データ!$P$3:$U$22,3,0)</f>
        <v>②</v>
      </c>
      <c r="Q11" s="117" t="str">
        <f>VLOOKUP(R11,データ!$P$3:$U$22,6,0)</f>
        <v>可児工</v>
      </c>
      <c r="R11" s="97">
        <v>16</v>
      </c>
    </row>
    <row r="12" spans="1:18" ht="24" customHeight="1" x14ac:dyDescent="0.2">
      <c r="A12" s="97"/>
      <c r="B12" s="39" t="str">
        <f>VLOOKUP(男子Ｄ!A11,データ!$P$3:$U$22,4,0)</f>
        <v>横山　崇史</v>
      </c>
      <c r="C12" s="39" t="str">
        <f>VLOOKUP(男子Ｄ!A11,データ!$P$3:$U$22,5,0)</f>
        <v>②</v>
      </c>
      <c r="D12" s="117" t="e">
        <f>VLOOKUP(男子Ｄ!B12,データ!$P$3:$U$22,2,1)</f>
        <v>#N/A</v>
      </c>
      <c r="E12" s="28"/>
      <c r="G12" s="32"/>
      <c r="H12" s="32"/>
      <c r="K12" s="33"/>
      <c r="L12" s="33"/>
      <c r="N12" s="29"/>
      <c r="O12" s="39" t="str">
        <f>VLOOKUP(R11,データ!$P$3:$U$22,4,0)</f>
        <v>今井　柊吾</v>
      </c>
      <c r="P12" s="39" t="str">
        <f>VLOOKUP(R11,データ!$P$3:$U$22,5,0)</f>
        <v>②</v>
      </c>
      <c r="Q12" s="117" t="e">
        <f>VLOOKUP(男子Ｄ!O12,データ!$P$3:$U$22,2,1)</f>
        <v>#N/A</v>
      </c>
      <c r="R12" s="97"/>
    </row>
    <row r="13" spans="1:18" ht="24" customHeight="1" x14ac:dyDescent="0.2">
      <c r="A13" s="97">
        <v>5</v>
      </c>
      <c r="B13" s="38" t="str">
        <f>VLOOKUP(男子Ｄ!A13,データ!$P$3:$U$22,2,0)</f>
        <v>伊左治遥人</v>
      </c>
      <c r="C13" s="38" t="str">
        <f>VLOOKUP(男子Ｄ!A13,データ!$P$3:$U$22,3,0)</f>
        <v>②</v>
      </c>
      <c r="D13" s="117" t="str">
        <f>VLOOKUP(A13,データ!$P$3:$U$22,6,0)</f>
        <v>可児</v>
      </c>
      <c r="E13" s="30"/>
      <c r="F13" s="28"/>
      <c r="G13" s="30"/>
      <c r="H13" s="32"/>
      <c r="K13" s="33"/>
      <c r="L13" s="31"/>
      <c r="M13" s="29"/>
      <c r="N13" s="31"/>
      <c r="O13" s="38" t="str">
        <f>VLOOKUP(R13,データ!$P$3:$U$22,2,0)</f>
        <v>川村　祐大</v>
      </c>
      <c r="P13" s="38" t="str">
        <f>VLOOKUP(R13,データ!$P$3:$U$22,3,0)</f>
        <v>②</v>
      </c>
      <c r="Q13" s="117" t="str">
        <f>VLOOKUP(R13,データ!$P$3:$U$22,6,0)</f>
        <v>岐阜北</v>
      </c>
      <c r="R13" s="97">
        <v>17</v>
      </c>
    </row>
    <row r="14" spans="1:18" ht="24" customHeight="1" x14ac:dyDescent="0.2">
      <c r="A14" s="97"/>
      <c r="B14" s="39" t="str">
        <f>VLOOKUP(男子Ｄ!A13,データ!$P$3:$U$22,4,0)</f>
        <v>久保　宏斗</v>
      </c>
      <c r="C14" s="39" t="str">
        <f>VLOOKUP(男子Ｄ!A13,データ!$P$3:$U$22,5,0)</f>
        <v>②</v>
      </c>
      <c r="D14" s="117" t="e">
        <f>VLOOKUP(男子Ｄ!B14,データ!$P$3:$U$22,2,1)</f>
        <v>#N/A</v>
      </c>
      <c r="F14" s="32"/>
      <c r="H14" s="32"/>
      <c r="K14" s="33"/>
      <c r="M14" s="33"/>
      <c r="O14" s="39" t="str">
        <f>VLOOKUP(R13,データ!$P$3:$U$22,4,0)</f>
        <v>長江　菅太</v>
      </c>
      <c r="P14" s="39" t="str">
        <f>VLOOKUP(R13,データ!$P$3:$U$22,5,0)</f>
        <v>②</v>
      </c>
      <c r="Q14" s="117" t="e">
        <f>VLOOKUP(男子Ｄ!O14,データ!$P$3:$U$22,2,1)</f>
        <v>#N/A</v>
      </c>
      <c r="R14" s="97"/>
    </row>
    <row r="15" spans="1:18" ht="24" customHeight="1" x14ac:dyDescent="0.2">
      <c r="A15" s="97">
        <v>6</v>
      </c>
      <c r="B15" s="38" t="str">
        <f>VLOOKUP(男子Ｄ!A15,データ!$P$3:$U$22,2,0)</f>
        <v>青山　拓矢</v>
      </c>
      <c r="C15" s="38" t="str">
        <f>VLOOKUP(男子Ｄ!A15,データ!$P$3:$U$22,3,0)</f>
        <v>①</v>
      </c>
      <c r="D15" s="117" t="str">
        <f>VLOOKUP(A15,データ!$P$3:$U$22,6,0)</f>
        <v>県岐阜商</v>
      </c>
      <c r="E15" s="36"/>
      <c r="F15" s="30"/>
      <c r="H15" s="32"/>
      <c r="K15" s="33"/>
      <c r="M15" s="31"/>
      <c r="N15" s="36"/>
      <c r="O15" s="38" t="str">
        <f>VLOOKUP(R15,データ!$P$3:$U$22,2,0)</f>
        <v>小瀬喜代治</v>
      </c>
      <c r="P15" s="38" t="str">
        <f>VLOOKUP(R15,データ!$P$3:$U$22,3,0)</f>
        <v>①</v>
      </c>
      <c r="Q15" s="117" t="str">
        <f>VLOOKUP(R15,データ!$P$3:$U$22,6,0)</f>
        <v>県岐阜商</v>
      </c>
      <c r="R15" s="97">
        <v>18</v>
      </c>
    </row>
    <row r="16" spans="1:18" ht="24" customHeight="1" x14ac:dyDescent="0.2">
      <c r="A16" s="97"/>
      <c r="B16" s="39" t="str">
        <f>VLOOKUP(男子Ｄ!A15,データ!$P$3:$U$22,4,0)</f>
        <v>浜崎　侑弥</v>
      </c>
      <c r="C16" s="39" t="str">
        <f>VLOOKUP(男子Ｄ!A15,データ!$P$3:$U$22,5,0)</f>
        <v>②</v>
      </c>
      <c r="D16" s="117" t="e">
        <f>VLOOKUP(男子Ｄ!B16,データ!$P$3:$U$22,2,1)</f>
        <v>#N/A</v>
      </c>
      <c r="H16" s="32"/>
      <c r="I16" s="34"/>
      <c r="J16" s="36"/>
      <c r="K16" s="33"/>
      <c r="O16" s="39" t="str">
        <f>VLOOKUP(R15,データ!$P$3:$U$22,4,0)</f>
        <v>山田　稜真</v>
      </c>
      <c r="P16" s="39" t="str">
        <f>VLOOKUP(R15,データ!$P$3:$U$22,5,0)</f>
        <v>①</v>
      </c>
      <c r="Q16" s="117" t="e">
        <f>VLOOKUP(男子Ｄ!O16,データ!$P$3:$U$22,2,1)</f>
        <v>#N/A</v>
      </c>
      <c r="R16" s="97"/>
    </row>
    <row r="17" spans="1:18" ht="24" customHeight="1" x14ac:dyDescent="0.2">
      <c r="A17" s="97">
        <v>7</v>
      </c>
      <c r="B17" s="38" t="str">
        <f>VLOOKUP(男子Ｄ!A17,データ!$P$3:$U$22,2,0)</f>
        <v>加藤　佑真</v>
      </c>
      <c r="C17" s="38" t="str">
        <f>VLOOKUP(男子Ｄ!A17,データ!$P$3:$U$22,3,0)</f>
        <v>②</v>
      </c>
      <c r="D17" s="117" t="str">
        <f>VLOOKUP(A17,データ!$P$3:$U$22,6,0)</f>
        <v>麗澤瑞浪</v>
      </c>
      <c r="E17" s="36"/>
      <c r="H17" s="32"/>
      <c r="K17" s="33"/>
      <c r="N17" s="36"/>
      <c r="O17" s="38" t="str">
        <f>VLOOKUP(R17,データ!$P$3:$U$22,2,0)</f>
        <v>白井幸太朗</v>
      </c>
      <c r="P17" s="38" t="str">
        <f>VLOOKUP(R17,データ!$P$3:$U$22,3,0)</f>
        <v>①</v>
      </c>
      <c r="Q17" s="117" t="str">
        <f>VLOOKUP(R17,データ!$P$3:$U$22,6,0)</f>
        <v>麗澤瑞浪</v>
      </c>
      <c r="R17" s="97">
        <v>19</v>
      </c>
    </row>
    <row r="18" spans="1:18" ht="24" customHeight="1" x14ac:dyDescent="0.2">
      <c r="A18" s="97"/>
      <c r="B18" s="39" t="str">
        <f>VLOOKUP(男子Ｄ!A17,データ!$P$3:$U$22,4,0)</f>
        <v>加藤　樹真</v>
      </c>
      <c r="C18" s="39" t="str">
        <f>VLOOKUP(男子Ｄ!A17,データ!$P$3:$U$22,5,0)</f>
        <v>②</v>
      </c>
      <c r="D18" s="117" t="e">
        <f>VLOOKUP(男子Ｄ!B18,データ!$P$3:$U$22,2,1)</f>
        <v>#N/A</v>
      </c>
      <c r="F18" s="28"/>
      <c r="H18" s="32"/>
      <c r="K18" s="33"/>
      <c r="M18" s="29"/>
      <c r="O18" s="39" t="str">
        <f>VLOOKUP(R17,データ!$P$3:$U$22,4,0)</f>
        <v>山本　悠生</v>
      </c>
      <c r="P18" s="39" t="str">
        <f>VLOOKUP(R17,データ!$P$3:$U$22,5,0)</f>
        <v>①</v>
      </c>
      <c r="Q18" s="117" t="e">
        <f>VLOOKUP(男子Ｄ!O18,データ!$P$3:$U$22,2,1)</f>
        <v>#N/A</v>
      </c>
      <c r="R18" s="97"/>
    </row>
    <row r="19" spans="1:18" ht="24" customHeight="1" x14ac:dyDescent="0.2">
      <c r="A19" s="97">
        <v>8</v>
      </c>
      <c r="B19" s="38" t="str">
        <f>VLOOKUP(男子Ｄ!A19,データ!$P$3:$U$22,2,0)</f>
        <v>大野　昊大</v>
      </c>
      <c r="C19" s="38" t="str">
        <f>VLOOKUP(男子Ｄ!A19,データ!$P$3:$U$22,3,0)</f>
        <v>②</v>
      </c>
      <c r="D19" s="117" t="str">
        <f>VLOOKUP(A19,データ!$P$3:$U$22,6,0)</f>
        <v>関商工</v>
      </c>
      <c r="F19" s="32"/>
      <c r="H19" s="32"/>
      <c r="K19" s="33"/>
      <c r="M19" s="33"/>
      <c r="O19" s="38" t="str">
        <f>VLOOKUP(R19,データ!$P$3:$U$22,2,0)</f>
        <v>杉田　健心</v>
      </c>
      <c r="P19" s="38" t="str">
        <f>VLOOKUP(R19,データ!$P$3:$U$22,3,0)</f>
        <v>②</v>
      </c>
      <c r="Q19" s="117" t="str">
        <f>VLOOKUP(R19,データ!$P$3:$U$22,6,0)</f>
        <v>岐阜北</v>
      </c>
      <c r="R19" s="97">
        <v>20</v>
      </c>
    </row>
    <row r="20" spans="1:18" ht="24" customHeight="1" x14ac:dyDescent="0.2">
      <c r="A20" s="97"/>
      <c r="B20" s="39" t="str">
        <f>VLOOKUP(男子Ｄ!A19,データ!$P$3:$U$22,4,0)</f>
        <v>熊崎　一絆</v>
      </c>
      <c r="C20" s="39" t="str">
        <f>VLOOKUP(男子Ｄ!A19,データ!$P$3:$U$22,5,0)</f>
        <v>②</v>
      </c>
      <c r="D20" s="117" t="e">
        <f>VLOOKUP(男子Ｄ!B20,データ!$P$3:$U$22,2,1)</f>
        <v>#N/A</v>
      </c>
      <c r="E20" s="28"/>
      <c r="F20" s="30"/>
      <c r="G20" s="28"/>
      <c r="H20" s="32"/>
      <c r="K20" s="33"/>
      <c r="L20" s="29"/>
      <c r="M20" s="31"/>
      <c r="N20" s="29"/>
      <c r="O20" s="39" t="str">
        <f>VLOOKUP(R19,データ!$P$3:$U$22,4,0)</f>
        <v>鈴木　啓太</v>
      </c>
      <c r="P20" s="39" t="str">
        <f>VLOOKUP(R19,データ!$P$3:$U$22,5,0)</f>
        <v>②</v>
      </c>
      <c r="Q20" s="117" t="e">
        <f>VLOOKUP(男子Ｄ!O20,データ!$P$3:$U$22,2,1)</f>
        <v>#N/A</v>
      </c>
      <c r="R20" s="97"/>
    </row>
    <row r="21" spans="1:18" ht="24" customHeight="1" x14ac:dyDescent="0.2">
      <c r="A21" s="97">
        <v>9</v>
      </c>
      <c r="B21" s="38" t="str">
        <f>VLOOKUP(男子Ｄ!A21,データ!$P$3:$U$22,2,0)</f>
        <v>三宅　　諒</v>
      </c>
      <c r="C21" s="38" t="str">
        <f>VLOOKUP(男子Ｄ!A21,データ!$P$3:$U$22,3,0)</f>
        <v>②</v>
      </c>
      <c r="D21" s="117" t="str">
        <f>VLOOKUP(A21,データ!$P$3:$U$22,6,0)</f>
        <v>岐阜北</v>
      </c>
      <c r="E21" s="30"/>
      <c r="G21" s="32"/>
      <c r="H21" s="32"/>
      <c r="K21" s="33"/>
      <c r="L21" s="33"/>
      <c r="N21" s="31"/>
      <c r="O21" s="38" t="str">
        <f>VLOOKUP(R21,データ!$P$3:$U$22,2,0)</f>
        <v>橋詰　拡輝</v>
      </c>
      <c r="P21" s="38" t="str">
        <f>VLOOKUP(R21,データ!$P$3:$U$22,3,0)</f>
        <v>①</v>
      </c>
      <c r="Q21" s="117" t="str">
        <f>VLOOKUP(R21,データ!$P$3:$U$22,6,0)</f>
        <v>恵那</v>
      </c>
      <c r="R21" s="97">
        <v>21</v>
      </c>
    </row>
    <row r="22" spans="1:18" ht="24" customHeight="1" x14ac:dyDescent="0.2">
      <c r="A22" s="97"/>
      <c r="B22" s="39" t="str">
        <f>VLOOKUP(男子Ｄ!A21,データ!$P$3:$U$22,4,0)</f>
        <v>浅野琥太郎</v>
      </c>
      <c r="C22" s="39" t="str">
        <f>VLOOKUP(男子Ｄ!A21,データ!$P$3:$U$22,5,0)</f>
        <v>①</v>
      </c>
      <c r="D22" s="117" t="e">
        <f>VLOOKUP(男子Ｄ!B22,データ!$P$3:$U$22,2,1)</f>
        <v>#N/A</v>
      </c>
      <c r="G22" s="32"/>
      <c r="H22" s="30"/>
      <c r="K22" s="31"/>
      <c r="L22" s="33"/>
      <c r="O22" s="39" t="str">
        <f>VLOOKUP(R21,データ!$P$3:$U$22,4,0)</f>
        <v>後藤　朝陽</v>
      </c>
      <c r="P22" s="39" t="str">
        <f>VLOOKUP(R21,データ!$P$3:$U$22,5,0)</f>
        <v>②</v>
      </c>
      <c r="Q22" s="117" t="e">
        <f>VLOOKUP(男子Ｄ!O22,データ!$P$3:$U$22,2,1)</f>
        <v>#N/A</v>
      </c>
      <c r="R22" s="97"/>
    </row>
    <row r="23" spans="1:18" ht="24" customHeight="1" x14ac:dyDescent="0.2">
      <c r="A23" s="97">
        <v>10</v>
      </c>
      <c r="B23" s="38" t="str">
        <f>VLOOKUP(男子Ｄ!A23,データ!$P$3:$U$22,2,0)</f>
        <v>村田　佑太</v>
      </c>
      <c r="C23" s="38" t="str">
        <f>VLOOKUP(男子Ｄ!A23,データ!$P$3:$U$22,3,0)</f>
        <v>①</v>
      </c>
      <c r="D23" s="117" t="str">
        <f>VLOOKUP(A23,データ!$P$3:$U$22,6,0)</f>
        <v>岐阜</v>
      </c>
      <c r="G23" s="32"/>
      <c r="L23" s="33"/>
      <c r="O23" s="38" t="str">
        <f>VLOOKUP(R23,データ!$P$3:$U$22,2,0)</f>
        <v>山村　恵史</v>
      </c>
      <c r="P23" s="38" t="str">
        <f>VLOOKUP(R23,データ!$P$3:$U$22,3,0)</f>
        <v>①</v>
      </c>
      <c r="Q23" s="117" t="str">
        <f>VLOOKUP(R23,データ!$P$3:$U$22,6,0)</f>
        <v>県岐阜商</v>
      </c>
      <c r="R23" s="97">
        <v>22</v>
      </c>
    </row>
    <row r="24" spans="1:18" ht="24" customHeight="1" x14ac:dyDescent="0.2">
      <c r="A24" s="97"/>
      <c r="B24" s="39" t="str">
        <f>VLOOKUP(男子Ｄ!A23,データ!$P$3:$U$22,4,0)</f>
        <v>伏屋　慶一</v>
      </c>
      <c r="C24" s="39" t="str">
        <f>VLOOKUP(男子Ｄ!A23,データ!$P$3:$U$22,5,0)</f>
        <v>②</v>
      </c>
      <c r="D24" s="117" t="e">
        <f>VLOOKUP(男子Ｄ!B24,データ!$P$3:$U$22,2,1)</f>
        <v>#N/A</v>
      </c>
      <c r="E24" s="28"/>
      <c r="G24" s="32"/>
      <c r="L24" s="33"/>
      <c r="N24" s="29"/>
      <c r="O24" s="39" t="str">
        <f>VLOOKUP(R23,データ!$P$3:$U$22,4,0)</f>
        <v>黒田　晃史</v>
      </c>
      <c r="P24" s="39" t="str">
        <f>VLOOKUP(R23,データ!$P$3:$U$22,5,0)</f>
        <v>②</v>
      </c>
      <c r="Q24" s="117" t="e">
        <f>VLOOKUP(男子Ｄ!O24,データ!$P$3:$U$22,2,1)</f>
        <v>#N/A</v>
      </c>
      <c r="R24" s="97"/>
    </row>
    <row r="25" spans="1:18" ht="24" customHeight="1" x14ac:dyDescent="0.2">
      <c r="A25" s="97">
        <v>11</v>
      </c>
      <c r="B25" s="38" t="str">
        <f>VLOOKUP(男子Ｄ!A25,データ!$P$3:$U$22,2,0)</f>
        <v>中村　洸翔</v>
      </c>
      <c r="C25" s="38" t="str">
        <f>VLOOKUP(男子Ｄ!A25,データ!$P$3:$U$22,3,0)</f>
        <v>②</v>
      </c>
      <c r="D25" s="117" t="str">
        <f>VLOOKUP(A25,データ!$P$3:$U$22,6,0)</f>
        <v>大垣南</v>
      </c>
      <c r="E25" s="30"/>
      <c r="F25" s="28"/>
      <c r="G25" s="30"/>
      <c r="L25" s="31"/>
      <c r="M25" s="29"/>
      <c r="N25" s="31"/>
      <c r="O25" s="38" t="str">
        <f>VLOOKUP(R25,データ!$P$3:$U$22,2,0)</f>
        <v>三品　遥輝</v>
      </c>
      <c r="P25" s="38" t="str">
        <f>VLOOKUP(R25,データ!$P$3:$U$22,3,0)</f>
        <v>②</v>
      </c>
      <c r="Q25" s="117" t="str">
        <f>VLOOKUP(R25,データ!$P$3:$U$22,6,0)</f>
        <v>関</v>
      </c>
      <c r="R25" s="97">
        <v>23</v>
      </c>
    </row>
    <row r="26" spans="1:18" ht="24" customHeight="1" x14ac:dyDescent="0.2">
      <c r="A26" s="97"/>
      <c r="B26" s="39" t="str">
        <f>VLOOKUP(男子Ｄ!A25,データ!$P$3:$U$22,4,0)</f>
        <v>橋本　知暖</v>
      </c>
      <c r="C26" s="39" t="str">
        <f>VLOOKUP(男子Ｄ!A25,データ!$P$3:$U$22,5,0)</f>
        <v>②</v>
      </c>
      <c r="D26" s="117" t="e">
        <f>VLOOKUP(男子Ｄ!B26,データ!$P$3:$U$22,2,1)</f>
        <v>#N/A</v>
      </c>
      <c r="F26" s="32"/>
      <c r="M26" s="33"/>
      <c r="O26" s="39" t="str">
        <f>VLOOKUP(R25,データ!$P$3:$U$22,4,0)</f>
        <v>尾関日乃佑</v>
      </c>
      <c r="P26" s="39" t="str">
        <f>VLOOKUP(R25,データ!$P$3:$U$22,5,0)</f>
        <v>②</v>
      </c>
      <c r="Q26" s="117" t="e">
        <f>VLOOKUP(男子Ｄ!O26,データ!$P$3:$U$22,2,1)</f>
        <v>#N/A</v>
      </c>
      <c r="R26" s="97"/>
    </row>
    <row r="27" spans="1:18" ht="24" customHeight="1" x14ac:dyDescent="0.2">
      <c r="A27" s="97">
        <v>12</v>
      </c>
      <c r="B27" s="38" t="str">
        <f>データ!Q68</f>
        <v>深尾　風月</v>
      </c>
      <c r="C27" s="38" t="str">
        <f>データ!R68</f>
        <v>②</v>
      </c>
      <c r="D27" s="117" t="str">
        <f>データ!S68</f>
        <v>県岐阜商</v>
      </c>
      <c r="E27" s="36"/>
      <c r="F27" s="30"/>
      <c r="M27" s="31"/>
      <c r="N27" s="36"/>
      <c r="O27" s="38" t="str">
        <f>データ!Q64</f>
        <v>矢内　大祐</v>
      </c>
      <c r="P27" s="38" t="str">
        <f>データ!R64</f>
        <v>②</v>
      </c>
      <c r="Q27" s="117" t="str">
        <f>データ!S64</f>
        <v>麗澤瑞浪</v>
      </c>
      <c r="R27" s="97">
        <v>24</v>
      </c>
    </row>
    <row r="28" spans="1:18" ht="24" customHeight="1" x14ac:dyDescent="0.2">
      <c r="A28" s="97"/>
      <c r="B28" s="39" t="str">
        <f>データ!Q69</f>
        <v>山口　雄大</v>
      </c>
      <c r="C28" s="39" t="str">
        <f>データ!R69</f>
        <v>①</v>
      </c>
      <c r="D28" s="117"/>
      <c r="O28" s="39" t="str">
        <f>データ!Q65</f>
        <v>西山　大樹</v>
      </c>
      <c r="P28" s="39" t="str">
        <f>データ!R65</f>
        <v>①</v>
      </c>
      <c r="Q28" s="117"/>
      <c r="R28" s="97"/>
    </row>
    <row r="29" spans="1:18" ht="24" customHeight="1" x14ac:dyDescent="0.2"/>
    <row r="30" spans="1:18" ht="24" customHeight="1" x14ac:dyDescent="0.2">
      <c r="B30" s="25" t="s">
        <v>20</v>
      </c>
    </row>
    <row r="31" spans="1:18" ht="24" customHeight="1" x14ac:dyDescent="0.2">
      <c r="B31" s="27"/>
      <c r="C31" s="27"/>
      <c r="D31" s="118"/>
    </row>
    <row r="32" spans="1:18" ht="24" customHeight="1" x14ac:dyDescent="0.2">
      <c r="B32" s="27"/>
      <c r="C32" s="27"/>
      <c r="D32" s="118"/>
      <c r="E32" s="35"/>
      <c r="F32" s="28"/>
    </row>
    <row r="33" spans="2:14" ht="24" customHeight="1" x14ac:dyDescent="0.2">
      <c r="B33" s="27"/>
      <c r="C33" s="27"/>
      <c r="D33" s="118"/>
      <c r="E33" s="36"/>
      <c r="F33" s="30"/>
      <c r="G33" s="29"/>
      <c r="H33" s="35"/>
    </row>
    <row r="34" spans="2:14" ht="24" customHeight="1" x14ac:dyDescent="0.2">
      <c r="B34" s="27"/>
      <c r="C34" s="27"/>
      <c r="D34" s="118"/>
    </row>
    <row r="35" spans="2:14" ht="24" customHeight="1" x14ac:dyDescent="0.2">
      <c r="B35" s="37"/>
      <c r="C35" s="27"/>
      <c r="D35" s="78"/>
    </row>
    <row r="36" spans="2:14" ht="24" customHeight="1" x14ac:dyDescent="0.2">
      <c r="B36" s="27"/>
      <c r="C36" s="27"/>
      <c r="D36" s="97"/>
      <c r="E36" s="97"/>
      <c r="F36" s="97"/>
      <c r="G36" s="97"/>
      <c r="H36" s="97"/>
      <c r="I36" s="27"/>
      <c r="J36" s="97"/>
      <c r="K36" s="97"/>
      <c r="L36" s="97"/>
      <c r="M36" s="97"/>
      <c r="N36" s="97"/>
    </row>
    <row r="37" spans="2:14" ht="24" customHeight="1" x14ac:dyDescent="0.2">
      <c r="B37" s="27"/>
      <c r="C37" s="27"/>
      <c r="D37" s="97"/>
      <c r="E37" s="97"/>
      <c r="F37" s="97"/>
      <c r="G37" s="97"/>
      <c r="H37" s="97"/>
      <c r="I37" s="27"/>
      <c r="J37" s="97"/>
      <c r="K37" s="97"/>
      <c r="L37" s="97"/>
      <c r="M37" s="97"/>
      <c r="N37" s="97"/>
    </row>
    <row r="38" spans="2:14" ht="24" customHeight="1" x14ac:dyDescent="0.2">
      <c r="B38" s="27"/>
      <c r="C38" s="27"/>
      <c r="D38" s="97"/>
      <c r="E38" s="97"/>
      <c r="F38" s="97"/>
      <c r="G38" s="97"/>
      <c r="H38" s="97"/>
      <c r="I38" s="27"/>
      <c r="J38" s="97"/>
      <c r="K38" s="97"/>
      <c r="L38" s="97"/>
      <c r="M38" s="97"/>
      <c r="N38" s="97"/>
    </row>
    <row r="39" spans="2:14" ht="24" customHeight="1" x14ac:dyDescent="0.2">
      <c r="B39" s="27"/>
      <c r="C39" s="27"/>
      <c r="D39" s="97"/>
      <c r="E39" s="97"/>
      <c r="F39" s="97"/>
      <c r="G39" s="97"/>
      <c r="H39" s="97"/>
      <c r="I39" s="27"/>
      <c r="J39" s="97"/>
      <c r="K39" s="97"/>
      <c r="L39" s="97"/>
      <c r="M39" s="97"/>
      <c r="N39" s="97"/>
    </row>
    <row r="40" spans="2:14" ht="24" customHeight="1" x14ac:dyDescent="0.2">
      <c r="B40" s="27"/>
      <c r="C40" s="27"/>
      <c r="D40" s="97"/>
      <c r="E40" s="97"/>
      <c r="F40" s="97"/>
      <c r="G40" s="97"/>
      <c r="H40" s="97"/>
      <c r="I40" s="27"/>
      <c r="J40" s="97"/>
      <c r="K40" s="97"/>
      <c r="L40" s="97"/>
      <c r="M40" s="97"/>
      <c r="N40" s="97"/>
    </row>
    <row r="41" spans="2:14" ht="24" customHeight="1" x14ac:dyDescent="0.2">
      <c r="B41" s="27"/>
      <c r="C41" s="27"/>
      <c r="D41" s="97"/>
      <c r="E41" s="97"/>
      <c r="F41" s="97"/>
      <c r="G41" s="97"/>
      <c r="H41" s="97"/>
      <c r="I41" s="27"/>
      <c r="J41" s="97"/>
      <c r="K41" s="97"/>
      <c r="L41" s="97"/>
      <c r="M41" s="97"/>
      <c r="N41" s="97"/>
    </row>
    <row r="42" spans="2:14" ht="24" customHeight="1" x14ac:dyDescent="0.2">
      <c r="B42" s="27"/>
      <c r="C42" s="27"/>
      <c r="D42" s="97"/>
      <c r="E42" s="97"/>
      <c r="F42" s="97"/>
      <c r="G42" s="97"/>
      <c r="H42" s="97"/>
      <c r="I42" s="27"/>
      <c r="J42" s="97"/>
      <c r="K42" s="97"/>
      <c r="L42" s="97"/>
      <c r="M42" s="97"/>
      <c r="N42" s="97"/>
    </row>
    <row r="43" spans="2:14" ht="24" customHeight="1" x14ac:dyDescent="0.2">
      <c r="B43" s="27"/>
      <c r="C43" s="27"/>
      <c r="D43" s="97"/>
      <c r="E43" s="97"/>
      <c r="F43" s="97"/>
      <c r="G43" s="97"/>
      <c r="H43" s="97"/>
      <c r="I43" s="27"/>
      <c r="J43" s="97"/>
      <c r="K43" s="97"/>
      <c r="L43" s="97"/>
      <c r="M43" s="97"/>
      <c r="N43" s="97"/>
    </row>
    <row r="44" spans="2:14" ht="24" customHeight="1" x14ac:dyDescent="0.2">
      <c r="B44" s="27"/>
      <c r="C44" s="27"/>
      <c r="D44" s="97"/>
      <c r="E44" s="97"/>
      <c r="F44" s="97"/>
      <c r="G44" s="97"/>
      <c r="H44" s="97"/>
      <c r="I44" s="27"/>
      <c r="J44" s="97"/>
      <c r="K44" s="97"/>
      <c r="L44" s="97"/>
      <c r="M44" s="97"/>
      <c r="N44" s="97"/>
    </row>
    <row r="45" spans="2:14" ht="24" customHeight="1" x14ac:dyDescent="0.2">
      <c r="B45" s="27"/>
      <c r="C45" s="27"/>
      <c r="D45" s="97"/>
      <c r="E45" s="97"/>
      <c r="F45" s="97"/>
      <c r="G45" s="97"/>
      <c r="H45" s="97"/>
      <c r="I45" s="27"/>
      <c r="J45" s="97"/>
      <c r="K45" s="97"/>
      <c r="L45" s="97"/>
      <c r="M45" s="97"/>
      <c r="N45" s="97"/>
    </row>
    <row r="46" spans="2:14" ht="24" customHeight="1" x14ac:dyDescent="0.2">
      <c r="B46" s="27"/>
      <c r="C46" s="27"/>
      <c r="D46" s="97"/>
      <c r="E46" s="97"/>
      <c r="F46" s="97"/>
      <c r="G46" s="97"/>
      <c r="H46" s="97"/>
      <c r="I46" s="27"/>
      <c r="J46" s="97"/>
      <c r="K46" s="97"/>
      <c r="L46" s="97"/>
      <c r="M46" s="97"/>
      <c r="N46" s="97"/>
    </row>
    <row r="47" spans="2:14" ht="24" customHeight="1" x14ac:dyDescent="0.2">
      <c r="B47" s="27"/>
      <c r="C47" s="27"/>
      <c r="D47" s="97"/>
      <c r="E47" s="97"/>
      <c r="F47" s="97"/>
      <c r="G47" s="97"/>
      <c r="H47" s="97"/>
      <c r="I47" s="27"/>
      <c r="J47" s="97"/>
      <c r="K47" s="97"/>
      <c r="L47" s="97"/>
      <c r="M47" s="97"/>
      <c r="N47" s="97"/>
    </row>
    <row r="48" spans="2:14" ht="24" customHeight="1" x14ac:dyDescent="0.2">
      <c r="B48" s="27"/>
      <c r="C48" s="27"/>
      <c r="D48" s="97"/>
      <c r="E48" s="97"/>
      <c r="F48" s="97"/>
      <c r="G48" s="97"/>
      <c r="H48" s="97"/>
      <c r="I48" s="27"/>
      <c r="J48" s="97"/>
      <c r="K48" s="97"/>
      <c r="L48" s="97"/>
      <c r="M48" s="97"/>
      <c r="N48" s="97"/>
    </row>
    <row r="49" spans="2:14" ht="24" customHeight="1" x14ac:dyDescent="0.2">
      <c r="B49" s="27"/>
      <c r="C49" s="27"/>
      <c r="D49" s="97"/>
      <c r="E49" s="97"/>
      <c r="F49" s="97"/>
      <c r="G49" s="97"/>
      <c r="H49" s="97"/>
      <c r="I49" s="27"/>
      <c r="J49" s="97"/>
      <c r="K49" s="97"/>
      <c r="L49" s="97"/>
      <c r="M49" s="97"/>
      <c r="N49" s="97"/>
    </row>
    <row r="50" spans="2:14" ht="24" customHeight="1" x14ac:dyDescent="0.2">
      <c r="B50" s="27"/>
      <c r="C50" s="27"/>
      <c r="D50" s="97"/>
      <c r="E50" s="97"/>
      <c r="F50" s="97"/>
      <c r="G50" s="97"/>
      <c r="H50" s="97"/>
      <c r="I50" s="27"/>
      <c r="J50" s="97"/>
      <c r="K50" s="97"/>
      <c r="L50" s="97"/>
      <c r="M50" s="97"/>
      <c r="N50" s="97"/>
    </row>
    <row r="51" spans="2:14" ht="24" customHeight="1" x14ac:dyDescent="0.2">
      <c r="B51" s="27"/>
      <c r="C51" s="27"/>
      <c r="D51" s="97"/>
      <c r="E51" s="97"/>
      <c r="F51" s="97"/>
      <c r="G51" s="97"/>
      <c r="H51" s="97"/>
      <c r="I51" s="27"/>
      <c r="J51" s="97"/>
      <c r="K51" s="97"/>
      <c r="L51" s="97"/>
      <c r="M51" s="97"/>
      <c r="N51" s="97"/>
    </row>
    <row r="52" spans="2:14" ht="14.4" customHeight="1" x14ac:dyDescent="0.2"/>
    <row r="53" spans="2:14" ht="14.4" customHeight="1" x14ac:dyDescent="0.2"/>
    <row r="54" spans="2:14" ht="14.4" customHeight="1" x14ac:dyDescent="0.2"/>
    <row r="55" spans="2:14" ht="14.4" customHeight="1" x14ac:dyDescent="0.2"/>
    <row r="56" spans="2:14" ht="14.4" customHeight="1" x14ac:dyDescent="0.2"/>
    <row r="57" spans="2:14" ht="14.4" customHeight="1" x14ac:dyDescent="0.2"/>
    <row r="58" spans="2:14" ht="14.4" customHeight="1" x14ac:dyDescent="0.2"/>
    <row r="59" spans="2:14" ht="14.4" customHeight="1" x14ac:dyDescent="0.2"/>
    <row r="60" spans="2:14" ht="14.4" customHeight="1" x14ac:dyDescent="0.2"/>
    <row r="61" spans="2:14" ht="14.4" customHeight="1" x14ac:dyDescent="0.2"/>
  </sheetData>
  <mergeCells count="84">
    <mergeCell ref="A23:A24"/>
    <mergeCell ref="B1:Q1"/>
    <mergeCell ref="D3:O3"/>
    <mergeCell ref="A5:A6"/>
    <mergeCell ref="A7:A8"/>
    <mergeCell ref="A9:A10"/>
    <mergeCell ref="A11:A12"/>
    <mergeCell ref="Q5:Q6"/>
    <mergeCell ref="Q7:Q8"/>
    <mergeCell ref="Q9:Q10"/>
    <mergeCell ref="Q11:Q12"/>
    <mergeCell ref="D21:D22"/>
    <mergeCell ref="D23:D24"/>
    <mergeCell ref="Q13:Q14"/>
    <mergeCell ref="Q23:Q24"/>
    <mergeCell ref="D33:D34"/>
    <mergeCell ref="A25:A26"/>
    <mergeCell ref="A27:A28"/>
    <mergeCell ref="D5:D6"/>
    <mergeCell ref="D7:D8"/>
    <mergeCell ref="D9:D10"/>
    <mergeCell ref="D11:D12"/>
    <mergeCell ref="D13:D14"/>
    <mergeCell ref="D15:D16"/>
    <mergeCell ref="D17:D18"/>
    <mergeCell ref="D19:D20"/>
    <mergeCell ref="A13:A14"/>
    <mergeCell ref="A15:A16"/>
    <mergeCell ref="A17:A18"/>
    <mergeCell ref="A19:A20"/>
    <mergeCell ref="A21:A22"/>
    <mergeCell ref="D25:D26"/>
    <mergeCell ref="D27:D28"/>
    <mergeCell ref="D31:D32"/>
    <mergeCell ref="R15:R16"/>
    <mergeCell ref="R17:R18"/>
    <mergeCell ref="R19:R20"/>
    <mergeCell ref="Q15:Q16"/>
    <mergeCell ref="Q17:Q18"/>
    <mergeCell ref="Q19:Q20"/>
    <mergeCell ref="R21:R22"/>
    <mergeCell ref="R23:R24"/>
    <mergeCell ref="R25:R26"/>
    <mergeCell ref="R27:R28"/>
    <mergeCell ref="Q25:Q26"/>
    <mergeCell ref="Q27:Q28"/>
    <mergeCell ref="Q21:Q22"/>
    <mergeCell ref="R5:R6"/>
    <mergeCell ref="R7:R8"/>
    <mergeCell ref="R9:R10"/>
    <mergeCell ref="R11:R12"/>
    <mergeCell ref="R13:R14"/>
    <mergeCell ref="D50:D51"/>
    <mergeCell ref="D36:D37"/>
    <mergeCell ref="D38:D39"/>
    <mergeCell ref="D40:D41"/>
    <mergeCell ref="D42:D43"/>
    <mergeCell ref="D44:D45"/>
    <mergeCell ref="J44:N45"/>
    <mergeCell ref="J46:N47"/>
    <mergeCell ref="J48:N49"/>
    <mergeCell ref="D46:D47"/>
    <mergeCell ref="D48:D49"/>
    <mergeCell ref="E43:H43"/>
    <mergeCell ref="E44:H44"/>
    <mergeCell ref="E45:H45"/>
    <mergeCell ref="E46:H46"/>
    <mergeCell ref="E47:H47"/>
    <mergeCell ref="E38:H38"/>
    <mergeCell ref="E37:H37"/>
    <mergeCell ref="E36:H36"/>
    <mergeCell ref="J50:N51"/>
    <mergeCell ref="E42:H42"/>
    <mergeCell ref="E41:H41"/>
    <mergeCell ref="E40:H40"/>
    <mergeCell ref="E39:H39"/>
    <mergeCell ref="E48:H48"/>
    <mergeCell ref="E49:H49"/>
    <mergeCell ref="E50:H50"/>
    <mergeCell ref="E51:H51"/>
    <mergeCell ref="J36:N37"/>
    <mergeCell ref="J38:N39"/>
    <mergeCell ref="J40:N41"/>
    <mergeCell ref="J42:N43"/>
  </mergeCells>
  <phoneticPr fontId="28"/>
  <conditionalFormatting sqref="B5:C5 O5:P5 D5:D28 Q5:Q28 B7:C28">
    <cfRule type="expression" dxfId="5" priority="4" stopIfTrue="1">
      <formula>ISERROR(B5)</formula>
    </cfRule>
  </conditionalFormatting>
  <conditionalFormatting sqref="O7:P27">
    <cfRule type="expression" dxfId="4" priority="1" stopIfTrue="1">
      <formula>ISERROR(O7)</formula>
    </cfRule>
  </conditionalFormatting>
  <printOptions horizontalCentered="1" verticalCentered="1"/>
  <pageMargins left="0.59027777777777779" right="0.59027777777777779" top="0.59027777777777779" bottom="0.59027777777777779" header="0" footer="0"/>
  <pageSetup paperSize="9" scale="96" firstPageNumber="42949631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R51"/>
  <sheetViews>
    <sheetView view="pageBreakPreview" zoomScaleNormal="80" zoomScaleSheetLayoutView="100" workbookViewId="0"/>
  </sheetViews>
  <sheetFormatPr defaultColWidth="9" defaultRowHeight="13.2" x14ac:dyDescent="0.2"/>
  <cols>
    <col min="1" max="1" width="4.33203125" style="25" customWidth="1"/>
    <col min="2" max="2" width="11.6640625" style="25" customWidth="1"/>
    <col min="3" max="3" width="3.109375" style="25" customWidth="1"/>
    <col min="4" max="4" width="12.6640625" style="25" customWidth="1"/>
    <col min="5" max="14" width="3.109375" style="25" customWidth="1"/>
    <col min="15" max="15" width="11.6640625" style="25" customWidth="1"/>
    <col min="16" max="16" width="3.109375" style="25" customWidth="1"/>
    <col min="17" max="17" width="12.6640625" style="25" customWidth="1"/>
    <col min="18" max="18" width="4.33203125" style="25" customWidth="1"/>
    <col min="19" max="19" width="9" style="25" bestFit="1"/>
    <col min="20" max="16384" width="9" style="25"/>
  </cols>
  <sheetData>
    <row r="1" spans="1:18" ht="24" customHeight="1" x14ac:dyDescent="0.2">
      <c r="B1" s="98" t="str">
        <f>男子Ｓ!B1</f>
        <v>令和5年度　岐阜県高等学校テニス新人大会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8" ht="24" customHeight="1" x14ac:dyDescent="0.2"/>
    <row r="3" spans="1:18" ht="24" customHeight="1" x14ac:dyDescent="0.2">
      <c r="E3" s="98" t="s">
        <v>25</v>
      </c>
      <c r="F3" s="98"/>
      <c r="G3" s="98"/>
      <c r="H3" s="98"/>
      <c r="I3" s="98"/>
      <c r="J3" s="98"/>
      <c r="K3" s="98"/>
      <c r="L3" s="98"/>
      <c r="M3" s="98"/>
      <c r="N3" s="98"/>
      <c r="O3" s="26"/>
      <c r="P3" s="26"/>
    </row>
    <row r="4" spans="1:18" ht="24" customHeight="1" x14ac:dyDescent="0.2"/>
    <row r="5" spans="1:18" ht="24" customHeight="1" x14ac:dyDescent="0.2">
      <c r="A5" s="97">
        <v>1</v>
      </c>
      <c r="B5" s="38" t="str">
        <f>データ!U62</f>
        <v>向山　莉央</v>
      </c>
      <c r="C5" s="38" t="str">
        <f>データ!V62</f>
        <v>②</v>
      </c>
      <c r="D5" s="114" t="str">
        <f>データ!W62</f>
        <v>県岐阜商</v>
      </c>
      <c r="E5" s="36"/>
      <c r="N5" s="36"/>
      <c r="O5" s="38" t="str">
        <f>データ!U66</f>
        <v>白橋　乃詠</v>
      </c>
      <c r="P5" s="38" t="str">
        <f>データ!V66</f>
        <v>②</v>
      </c>
      <c r="Q5" s="114" t="str">
        <f>データ!W66</f>
        <v>加納</v>
      </c>
      <c r="R5" s="97">
        <v>13</v>
      </c>
    </row>
    <row r="6" spans="1:18" ht="24" customHeight="1" x14ac:dyDescent="0.2">
      <c r="A6" s="97"/>
      <c r="B6" s="39" t="str">
        <f>データ!U63</f>
        <v>酒井　菜帆</v>
      </c>
      <c r="C6" s="39" t="str">
        <f>データ!V63</f>
        <v>②</v>
      </c>
      <c r="D6" s="114"/>
      <c r="F6" s="28"/>
      <c r="M6" s="29"/>
      <c r="O6" s="39" t="str">
        <f>データ!U67</f>
        <v>木股　弥子</v>
      </c>
      <c r="P6" s="39" t="str">
        <f>データ!V67</f>
        <v>②</v>
      </c>
      <c r="Q6" s="114"/>
      <c r="R6" s="97"/>
    </row>
    <row r="7" spans="1:18" ht="24" customHeight="1" x14ac:dyDescent="0.2">
      <c r="A7" s="97">
        <v>2</v>
      </c>
      <c r="B7" s="38" t="str">
        <f>VLOOKUP(A7,データ!$W$3:$AB$22,2,0)</f>
        <v>後藤　累伽</v>
      </c>
      <c r="C7" s="38" t="str">
        <f>VLOOKUP(A7,データ!$W$3:$AB$22,3,0)</f>
        <v>②</v>
      </c>
      <c r="D7" s="114" t="str">
        <f>VLOOKUP(A7,データ!$W$3:$AB$22,6,0)</f>
        <v>東濃実</v>
      </c>
      <c r="F7" s="32"/>
      <c r="M7" s="33"/>
      <c r="O7" s="38" t="str">
        <f>VLOOKUP(R7,データ!$W$3:$AB$22,2,0)</f>
        <v>髙木純愛梨</v>
      </c>
      <c r="P7" s="38" t="str">
        <f>VLOOKUP(R7,データ!$W$3:$AB$22,3,0)</f>
        <v>②</v>
      </c>
      <c r="Q7" s="114" t="str">
        <f>VLOOKUP(R7,データ!$W$3:$AB$22,6,0)</f>
        <v>東濃実</v>
      </c>
      <c r="R7" s="97">
        <v>14</v>
      </c>
    </row>
    <row r="8" spans="1:18" ht="24" customHeight="1" x14ac:dyDescent="0.2">
      <c r="A8" s="97"/>
      <c r="B8" s="39" t="str">
        <f>VLOOKUP(A7,データ!$W$3:$AB$22,4,0)</f>
        <v>永瀨　綾華</v>
      </c>
      <c r="C8" s="39" t="str">
        <f>VLOOKUP(A7,データ!$W$3:$AB$22,5,0)</f>
        <v>②</v>
      </c>
      <c r="D8" s="114" t="e">
        <f>VLOOKUP(B8,データ!$W$3:$AB$22,2,0)</f>
        <v>#N/A</v>
      </c>
      <c r="E8" s="28"/>
      <c r="F8" s="30"/>
      <c r="G8" s="28"/>
      <c r="L8" s="29"/>
      <c r="M8" s="31"/>
      <c r="N8" s="29"/>
      <c r="O8" s="39" t="str">
        <f>VLOOKUP(R7,データ!$W$3:$AB$22,4,0)</f>
        <v>水野　心菜</v>
      </c>
      <c r="P8" s="39" t="str">
        <f>VLOOKUP(R7,データ!$W$3:$AB$22,5,0)</f>
        <v>①</v>
      </c>
      <c r="Q8" s="114" t="e">
        <f>VLOOKUP(O8,データ!$W$3:$AB$22,2,0)</f>
        <v>#N/A</v>
      </c>
      <c r="R8" s="97"/>
    </row>
    <row r="9" spans="1:18" ht="24" customHeight="1" x14ac:dyDescent="0.2">
      <c r="A9" s="97">
        <v>3</v>
      </c>
      <c r="B9" s="38" t="str">
        <f>VLOOKUP(A9,データ!$W$3:$AB$22,2,0)</f>
        <v>土屋　優音</v>
      </c>
      <c r="C9" s="38" t="str">
        <f>VLOOKUP(A9,データ!$W$3:$AB$22,3,0)</f>
        <v>②</v>
      </c>
      <c r="D9" s="114" t="str">
        <f>VLOOKUP(A9,データ!$W$3:$AB$22,6,0)</f>
        <v>岐阜</v>
      </c>
      <c r="E9" s="30"/>
      <c r="G9" s="32"/>
      <c r="L9" s="33"/>
      <c r="N9" s="31"/>
      <c r="O9" s="38" t="str">
        <f>VLOOKUP(R9,データ!$W$3:$AB$22,2,0)</f>
        <v>細川　真由</v>
      </c>
      <c r="P9" s="38" t="str">
        <f>VLOOKUP(R9,データ!$W$3:$AB$22,3,0)</f>
        <v>②</v>
      </c>
      <c r="Q9" s="114" t="str">
        <f>VLOOKUP(R9,データ!$W$3:$AB$22,6,0)</f>
        <v>岐阜</v>
      </c>
      <c r="R9" s="97">
        <v>15</v>
      </c>
    </row>
    <row r="10" spans="1:18" ht="24" customHeight="1" x14ac:dyDescent="0.2">
      <c r="A10" s="97"/>
      <c r="B10" s="39" t="str">
        <f>VLOOKUP(A9,データ!$W$3:$AB$22,4,0)</f>
        <v>佐々木祐子</v>
      </c>
      <c r="C10" s="39" t="str">
        <f>VLOOKUP(A9,データ!$W$3:$AB$22,5,0)</f>
        <v>①</v>
      </c>
      <c r="D10" s="114" t="e">
        <f>VLOOKUP(B10,データ!$W$3:$AB$22,2,0)</f>
        <v>#N/A</v>
      </c>
      <c r="G10" s="32"/>
      <c r="L10" s="33"/>
      <c r="O10" s="39" t="str">
        <f>VLOOKUP(R9,データ!$W$3:$AB$22,4,0)</f>
        <v>福井　　優</v>
      </c>
      <c r="P10" s="39" t="str">
        <f>VLOOKUP(R9,データ!$W$3:$AB$22,5,0)</f>
        <v>①</v>
      </c>
      <c r="Q10" s="114" t="e">
        <f>VLOOKUP(O10,データ!$W$3:$AB$22,2,0)</f>
        <v>#N/A</v>
      </c>
      <c r="R10" s="97"/>
    </row>
    <row r="11" spans="1:18" ht="24" customHeight="1" x14ac:dyDescent="0.2">
      <c r="A11" s="97">
        <v>4</v>
      </c>
      <c r="B11" s="38" t="str">
        <f>VLOOKUP(A11,データ!$W$3:$AB$22,2,0)</f>
        <v>飯田ほのか</v>
      </c>
      <c r="C11" s="38" t="str">
        <f>VLOOKUP(A11,データ!$W$3:$AB$22,3,0)</f>
        <v>②</v>
      </c>
      <c r="D11" s="114" t="str">
        <f>VLOOKUP(A11,データ!$W$3:$AB$22,6,0)</f>
        <v>加納</v>
      </c>
      <c r="G11" s="32"/>
      <c r="H11" s="28"/>
      <c r="K11" s="29"/>
      <c r="L11" s="33"/>
      <c r="O11" s="38" t="str">
        <f>VLOOKUP(R11,データ!$W$3:$AB$22,2,0)</f>
        <v>田口　心優</v>
      </c>
      <c r="P11" s="38" t="str">
        <f>VLOOKUP(R11,データ!$W$3:$AB$22,3,0)</f>
        <v>②</v>
      </c>
      <c r="Q11" s="114" t="str">
        <f>VLOOKUP(R11,データ!$W$3:$AB$22,6,0)</f>
        <v>関</v>
      </c>
      <c r="R11" s="97">
        <v>16</v>
      </c>
    </row>
    <row r="12" spans="1:18" ht="24" customHeight="1" x14ac:dyDescent="0.2">
      <c r="A12" s="97"/>
      <c r="B12" s="39" t="str">
        <f>VLOOKUP(A11,データ!$W$3:$AB$22,4,0)</f>
        <v>小川　侑紗</v>
      </c>
      <c r="C12" s="39" t="str">
        <f>VLOOKUP(A11,データ!$W$3:$AB$22,5,0)</f>
        <v>②</v>
      </c>
      <c r="D12" s="114" t="e">
        <f>VLOOKUP(B12,データ!$W$3:$AB$22,2,0)</f>
        <v>#N/A</v>
      </c>
      <c r="E12" s="28"/>
      <c r="G12" s="32"/>
      <c r="H12" s="32"/>
      <c r="K12" s="33"/>
      <c r="L12" s="33"/>
      <c r="N12" s="29"/>
      <c r="O12" s="39" t="str">
        <f>VLOOKUP(R11,データ!$W$3:$AB$22,4,0)</f>
        <v>野口　莉央</v>
      </c>
      <c r="P12" s="39" t="str">
        <f>VLOOKUP(R11,データ!$W$3:$AB$22,5,0)</f>
        <v>②</v>
      </c>
      <c r="Q12" s="114" t="e">
        <f>VLOOKUP(O12,データ!$W$3:$AB$22,2,0)</f>
        <v>#N/A</v>
      </c>
      <c r="R12" s="97"/>
    </row>
    <row r="13" spans="1:18" ht="24" customHeight="1" x14ac:dyDescent="0.2">
      <c r="A13" s="97">
        <v>5</v>
      </c>
      <c r="B13" s="38" t="str">
        <f>VLOOKUP(A13,データ!$W$3:$AB$22,2,0)</f>
        <v>吉村　知優</v>
      </c>
      <c r="C13" s="38" t="str">
        <f>VLOOKUP(A13,データ!$W$3:$AB$22,3,0)</f>
        <v>②</v>
      </c>
      <c r="D13" s="114" t="str">
        <f>VLOOKUP(A13,データ!$W$3:$AB$22,6,0)</f>
        <v>可児</v>
      </c>
      <c r="E13" s="30"/>
      <c r="F13" s="28"/>
      <c r="G13" s="30"/>
      <c r="H13" s="32"/>
      <c r="K13" s="33"/>
      <c r="L13" s="31"/>
      <c r="M13" s="29"/>
      <c r="N13" s="31"/>
      <c r="O13" s="38" t="str">
        <f>VLOOKUP(R13,データ!$W$3:$AB$22,2,0)</f>
        <v>池俣　知佳</v>
      </c>
      <c r="P13" s="38" t="str">
        <f>VLOOKUP(R13,データ!$W$3:$AB$22,3,0)</f>
        <v>①</v>
      </c>
      <c r="Q13" s="114" t="str">
        <f>VLOOKUP(R13,データ!$W$3:$AB$22,6,0)</f>
        <v>多治見北</v>
      </c>
      <c r="R13" s="97">
        <v>17</v>
      </c>
    </row>
    <row r="14" spans="1:18" ht="24" customHeight="1" x14ac:dyDescent="0.2">
      <c r="A14" s="97"/>
      <c r="B14" s="39" t="str">
        <f>VLOOKUP(A13,データ!$W$3:$AB$22,4,0)</f>
        <v>藤吉　優香</v>
      </c>
      <c r="C14" s="39" t="str">
        <f>VLOOKUP(A13,データ!$W$3:$AB$22,5,0)</f>
        <v>②</v>
      </c>
      <c r="D14" s="114" t="e">
        <f>VLOOKUP(B14,データ!$W$3:$AB$22,2,0)</f>
        <v>#N/A</v>
      </c>
      <c r="F14" s="32"/>
      <c r="H14" s="32"/>
      <c r="K14" s="33"/>
      <c r="M14" s="33"/>
      <c r="O14" s="39" t="str">
        <f>VLOOKUP(R13,データ!$W$3:$AB$22,4,0)</f>
        <v>鈴木　心遥</v>
      </c>
      <c r="P14" s="39" t="str">
        <f>VLOOKUP(R13,データ!$W$3:$AB$22,5,0)</f>
        <v>②</v>
      </c>
      <c r="Q14" s="114" t="e">
        <f>VLOOKUP(O14,データ!$W$3:$AB$22,2,0)</f>
        <v>#N/A</v>
      </c>
      <c r="R14" s="97"/>
    </row>
    <row r="15" spans="1:18" ht="24" customHeight="1" x14ac:dyDescent="0.2">
      <c r="A15" s="97">
        <v>6</v>
      </c>
      <c r="B15" s="38" t="str">
        <f>VLOOKUP(A15,データ!$W$3:$AB$22,2,0)</f>
        <v>片岡　心菜</v>
      </c>
      <c r="C15" s="38" t="str">
        <f>VLOOKUP(A15,データ!$W$3:$AB$22,3,0)</f>
        <v>②</v>
      </c>
      <c r="D15" s="114" t="str">
        <f>VLOOKUP(A15,データ!$W$3:$AB$22,6,0)</f>
        <v>関商工</v>
      </c>
      <c r="E15" s="36"/>
      <c r="F15" s="30"/>
      <c r="H15" s="32"/>
      <c r="K15" s="33"/>
      <c r="M15" s="31"/>
      <c r="N15" s="36"/>
      <c r="O15" s="38" t="str">
        <f>VLOOKUP(R15,データ!$W$3:$AB$22,2,0)</f>
        <v>平光　更彩</v>
      </c>
      <c r="P15" s="38" t="str">
        <f>VLOOKUP(R15,データ!$W$3:$AB$22,3,0)</f>
        <v>②</v>
      </c>
      <c r="Q15" s="114" t="str">
        <f>VLOOKUP(R15,データ!$W$3:$AB$22,6,0)</f>
        <v>岐阜北</v>
      </c>
      <c r="R15" s="97">
        <v>18</v>
      </c>
    </row>
    <row r="16" spans="1:18" ht="24" customHeight="1" x14ac:dyDescent="0.2">
      <c r="A16" s="97"/>
      <c r="B16" s="39" t="str">
        <f>VLOOKUP(A15,データ!$W$3:$AB$22,4,0)</f>
        <v>日置　心音</v>
      </c>
      <c r="C16" s="39" t="str">
        <f>VLOOKUP(A15,データ!$W$3:$AB$22,5,0)</f>
        <v>②</v>
      </c>
      <c r="D16" s="114" t="e">
        <f>VLOOKUP(B16,データ!$W$3:$AB$22,2,0)</f>
        <v>#N/A</v>
      </c>
      <c r="H16" s="32"/>
      <c r="I16" s="34"/>
      <c r="J16" s="36"/>
      <c r="K16" s="33"/>
      <c r="O16" s="39" t="str">
        <f>VLOOKUP(R15,データ!$W$3:$AB$22,4,0)</f>
        <v>藤田恵実里</v>
      </c>
      <c r="P16" s="39" t="str">
        <f>VLOOKUP(R15,データ!$W$3:$AB$22,5,0)</f>
        <v>②</v>
      </c>
      <c r="Q16" s="114" t="e">
        <f>VLOOKUP(O16,データ!$W$3:$AB$22,2,0)</f>
        <v>#N/A</v>
      </c>
      <c r="R16" s="97"/>
    </row>
    <row r="17" spans="1:18" ht="24" customHeight="1" x14ac:dyDescent="0.2">
      <c r="A17" s="97">
        <v>7</v>
      </c>
      <c r="B17" s="38" t="str">
        <f>VLOOKUP(A17,データ!$W$3:$AB$22,2,0)</f>
        <v>堀　　みう</v>
      </c>
      <c r="C17" s="38" t="str">
        <f>VLOOKUP(A17,データ!$W$3:$AB$22,3,0)</f>
        <v>②</v>
      </c>
      <c r="D17" s="114" t="str">
        <f>VLOOKUP(A17,データ!$W$3:$AB$22,6,0)</f>
        <v>大垣北</v>
      </c>
      <c r="E17" s="36"/>
      <c r="H17" s="32"/>
      <c r="K17" s="33"/>
      <c r="N17" s="36"/>
      <c r="O17" s="38" t="str">
        <f>VLOOKUP(R17,データ!$W$3:$AB$22,2,0)</f>
        <v>古林　優衣</v>
      </c>
      <c r="P17" s="38" t="str">
        <f>VLOOKUP(R17,データ!$W$3:$AB$22,3,0)</f>
        <v>①</v>
      </c>
      <c r="Q17" s="114" t="str">
        <f>VLOOKUP(R17,データ!$W$3:$AB$22,6,0)</f>
        <v>麗澤瑞浪</v>
      </c>
      <c r="R17" s="97">
        <v>19</v>
      </c>
    </row>
    <row r="18" spans="1:18" ht="24" customHeight="1" x14ac:dyDescent="0.2">
      <c r="A18" s="97"/>
      <c r="B18" s="39" t="str">
        <f>VLOOKUP(A17,データ!$W$3:$AB$22,4,0)</f>
        <v>平野　和奏</v>
      </c>
      <c r="C18" s="39" t="str">
        <f>VLOOKUP(A17,データ!$W$3:$AB$22,5,0)</f>
        <v>②</v>
      </c>
      <c r="D18" s="114" t="e">
        <f>VLOOKUP(B18,データ!$W$3:$AB$22,2,0)</f>
        <v>#N/A</v>
      </c>
      <c r="F18" s="28"/>
      <c r="H18" s="32"/>
      <c r="K18" s="33"/>
      <c r="M18" s="29"/>
      <c r="O18" s="39" t="str">
        <f>VLOOKUP(R17,データ!$W$3:$AB$22,4,0)</f>
        <v>森　彩花里</v>
      </c>
      <c r="P18" s="39" t="str">
        <f>VLOOKUP(R17,データ!$W$3:$AB$22,5,0)</f>
        <v>①</v>
      </c>
      <c r="Q18" s="114" t="e">
        <f>VLOOKUP(O18,データ!$W$3:$AB$22,2,0)</f>
        <v>#N/A</v>
      </c>
      <c r="R18" s="97"/>
    </row>
    <row r="19" spans="1:18" ht="24" customHeight="1" x14ac:dyDescent="0.2">
      <c r="A19" s="97">
        <v>8</v>
      </c>
      <c r="B19" s="38" t="str">
        <f>VLOOKUP(A19,データ!$W$3:$AB$22,2,0)</f>
        <v>亀川　蒼空</v>
      </c>
      <c r="C19" s="38" t="str">
        <f>VLOOKUP(A19,データ!$W$3:$AB$22,3,0)</f>
        <v>①</v>
      </c>
      <c r="D19" s="114" t="str">
        <f>VLOOKUP(A19,データ!$W$3:$AB$22,6,0)</f>
        <v>岐阜北</v>
      </c>
      <c r="F19" s="32"/>
      <c r="H19" s="32"/>
      <c r="K19" s="33"/>
      <c r="M19" s="33"/>
      <c r="O19" s="38" t="str">
        <f>VLOOKUP(R19,データ!$W$3:$AB$22,2,0)</f>
        <v>福手ももこ</v>
      </c>
      <c r="P19" s="38" t="str">
        <f>VLOOKUP(R19,データ!$W$3:$AB$22,3,0)</f>
        <v>②</v>
      </c>
      <c r="Q19" s="114" t="str">
        <f>VLOOKUP(R19,データ!$W$3:$AB$22,6,0)</f>
        <v>岐阜城北</v>
      </c>
      <c r="R19" s="97">
        <v>20</v>
      </c>
    </row>
    <row r="20" spans="1:18" ht="24" customHeight="1" x14ac:dyDescent="0.2">
      <c r="A20" s="97"/>
      <c r="B20" s="44" t="str">
        <f>VLOOKUP(A19,データ!$W$3:$AB$22,4,0)</f>
        <v>北川　絢奈</v>
      </c>
      <c r="C20" s="39" t="str">
        <f>VLOOKUP(A19,データ!$W$3:$AB$22,5,0)</f>
        <v>②</v>
      </c>
      <c r="D20" s="114" t="e">
        <f>VLOOKUP(B20,データ!$W$3:$AB$22,2,0)</f>
        <v>#N/A</v>
      </c>
      <c r="E20" s="28"/>
      <c r="F20" s="30"/>
      <c r="G20" s="28"/>
      <c r="H20" s="32"/>
      <c r="K20" s="33"/>
      <c r="L20" s="29"/>
      <c r="M20" s="31"/>
      <c r="N20" s="29"/>
      <c r="O20" s="39" t="str">
        <f>VLOOKUP(R19,データ!$W$3:$AB$22,4,0)</f>
        <v>梅田　　陽</v>
      </c>
      <c r="P20" s="39" t="str">
        <f>VLOOKUP(R19,データ!$W$3:$AB$22,5,0)</f>
        <v>②</v>
      </c>
      <c r="Q20" s="114" t="e">
        <f>VLOOKUP(O20,データ!$W$3:$AB$22,2,0)</f>
        <v>#N/A</v>
      </c>
      <c r="R20" s="97"/>
    </row>
    <row r="21" spans="1:18" ht="24" customHeight="1" x14ac:dyDescent="0.2">
      <c r="A21" s="97">
        <v>9</v>
      </c>
      <c r="B21" s="38" t="str">
        <f>VLOOKUP(A21,データ!$W$3:$AB$22,2,0)</f>
        <v>松永　珠莉</v>
      </c>
      <c r="C21" s="38" t="str">
        <f>VLOOKUP(A21,データ!$W$3:$AB$22,3,0)</f>
        <v>②</v>
      </c>
      <c r="D21" s="114" t="str">
        <f>VLOOKUP(A21,データ!$W$3:$AB$22,6,0)</f>
        <v>東濃実</v>
      </c>
      <c r="E21" s="30"/>
      <c r="G21" s="32"/>
      <c r="H21" s="32"/>
      <c r="K21" s="33"/>
      <c r="L21" s="33"/>
      <c r="N21" s="31"/>
      <c r="O21" s="38" t="str">
        <f>VLOOKUP(R21,データ!$W$3:$AB$22,2,0)</f>
        <v>渡邉　珠玖</v>
      </c>
      <c r="P21" s="38" t="str">
        <f>VLOOKUP(R21,データ!$W$3:$AB$22,3,0)</f>
        <v>②</v>
      </c>
      <c r="Q21" s="114" t="str">
        <f>VLOOKUP(R21,データ!$W$3:$AB$22,6,0)</f>
        <v>大垣北</v>
      </c>
      <c r="R21" s="97">
        <v>21</v>
      </c>
    </row>
    <row r="22" spans="1:18" ht="24" customHeight="1" x14ac:dyDescent="0.2">
      <c r="A22" s="97"/>
      <c r="B22" s="39" t="str">
        <f>VLOOKUP(A21,データ!$W$3:$AB$22,4,0)</f>
        <v>後藤　夢海</v>
      </c>
      <c r="C22" s="39" t="str">
        <f>VLOOKUP(A21,データ!$W$3:$AB$22,5,0)</f>
        <v>②</v>
      </c>
      <c r="D22" s="114" t="e">
        <f>VLOOKUP(B22,データ!$W$3:$AB$22,2,0)</f>
        <v>#N/A</v>
      </c>
      <c r="G22" s="32"/>
      <c r="H22" s="30"/>
      <c r="K22" s="31"/>
      <c r="L22" s="33"/>
      <c r="O22" s="39" t="str">
        <f>VLOOKUP(R21,データ!$W$3:$AB$22,4,0)</f>
        <v>山﨑　悠加</v>
      </c>
      <c r="P22" s="39" t="str">
        <f>VLOOKUP(R21,データ!$W$3:$AB$22,5,0)</f>
        <v>①</v>
      </c>
      <c r="Q22" s="114" t="e">
        <f>VLOOKUP(O22,データ!$W$3:$AB$22,2,0)</f>
        <v>#N/A</v>
      </c>
      <c r="R22" s="97"/>
    </row>
    <row r="23" spans="1:18" ht="24" customHeight="1" x14ac:dyDescent="0.2">
      <c r="A23" s="97">
        <v>10</v>
      </c>
      <c r="B23" s="38" t="str">
        <f>VLOOKUP(A23,データ!$W$3:$AB$22,2,0)</f>
        <v>藤田　紗衣</v>
      </c>
      <c r="C23" s="38" t="str">
        <f>VLOOKUP(A23,データ!$W$3:$AB$22,3,0)</f>
        <v>②</v>
      </c>
      <c r="D23" s="114" t="str">
        <f>VLOOKUP(A23,データ!$W$3:$AB$22,6,0)</f>
        <v>多治見北</v>
      </c>
      <c r="G23" s="32"/>
      <c r="L23" s="33"/>
      <c r="O23" s="38" t="str">
        <f>VLOOKUP(R23,データ!$W$3:$AB$22,2,0)</f>
        <v>上原　綺里</v>
      </c>
      <c r="P23" s="38" t="str">
        <f>VLOOKUP(R23,データ!$W$3:$AB$22,3,0)</f>
        <v>②</v>
      </c>
      <c r="Q23" s="114" t="str">
        <f>VLOOKUP(R23,データ!$W$3:$AB$22,6,0)</f>
        <v>岐阜</v>
      </c>
      <c r="R23" s="97">
        <v>22</v>
      </c>
    </row>
    <row r="24" spans="1:18" ht="24" customHeight="1" x14ac:dyDescent="0.2">
      <c r="A24" s="97"/>
      <c r="B24" s="39" t="str">
        <f>VLOOKUP(A23,データ!$W$3:$AB$22,4,0)</f>
        <v>大石茉理奈</v>
      </c>
      <c r="C24" s="39" t="str">
        <f>VLOOKUP(A23,データ!$W$3:$AB$22,5,0)</f>
        <v>②</v>
      </c>
      <c r="D24" s="114" t="e">
        <f>VLOOKUP(B24,データ!$W$3:$AB$22,2,0)</f>
        <v>#N/A</v>
      </c>
      <c r="E24" s="28"/>
      <c r="G24" s="32"/>
      <c r="L24" s="33"/>
      <c r="N24" s="29"/>
      <c r="O24" s="39" t="str">
        <f>VLOOKUP(R23,データ!$W$3:$AB$22,4,0)</f>
        <v>丹羽　絢香</v>
      </c>
      <c r="P24" s="39" t="str">
        <f>VLOOKUP(R23,データ!$W$3:$AB$22,5,0)</f>
        <v>①</v>
      </c>
      <c r="Q24" s="114" t="e">
        <f>VLOOKUP(O24,データ!$W$3:$AB$22,2,0)</f>
        <v>#N/A</v>
      </c>
      <c r="R24" s="97"/>
    </row>
    <row r="25" spans="1:18" ht="24" customHeight="1" x14ac:dyDescent="0.2">
      <c r="A25" s="97">
        <v>11</v>
      </c>
      <c r="B25" s="38" t="str">
        <f>VLOOKUP(A25,データ!$W$3:$AB$22,2,0)</f>
        <v>下田　莉々</v>
      </c>
      <c r="C25" s="38" t="str">
        <f>VLOOKUP(A25,データ!$W$3:$AB$22,3,0)</f>
        <v>①</v>
      </c>
      <c r="D25" s="114" t="str">
        <f>VLOOKUP(A25,データ!$W$3:$AB$22,6,0)</f>
        <v>県岐阜商</v>
      </c>
      <c r="E25" s="30"/>
      <c r="F25" s="28"/>
      <c r="G25" s="30"/>
      <c r="L25" s="31"/>
      <c r="M25" s="29"/>
      <c r="N25" s="31"/>
      <c r="O25" s="38" t="str">
        <f>VLOOKUP(R25,データ!$W$3:$AB$22,2,0)</f>
        <v>大橋　奈桜</v>
      </c>
      <c r="P25" s="38" t="str">
        <f>VLOOKUP(R25,データ!$W$3:$AB$22,3,0)</f>
        <v>②</v>
      </c>
      <c r="Q25" s="114" t="str">
        <f>VLOOKUP(R25,データ!$W$3:$AB$22,6,0)</f>
        <v>大垣南</v>
      </c>
      <c r="R25" s="97">
        <v>23</v>
      </c>
    </row>
    <row r="26" spans="1:18" ht="24" customHeight="1" x14ac:dyDescent="0.2">
      <c r="A26" s="97"/>
      <c r="B26" s="39" t="str">
        <f>VLOOKUP(A25,データ!$W$3:$AB$22,4,0)</f>
        <v>岩田　侑芽</v>
      </c>
      <c r="C26" s="39" t="str">
        <f>VLOOKUP(A25,データ!$W$3:$AB$22,5,0)</f>
        <v>①</v>
      </c>
      <c r="D26" s="114" t="e">
        <f>VLOOKUP(B26,データ!$W$3:$AB$22,2,0)</f>
        <v>#N/A</v>
      </c>
      <c r="F26" s="32"/>
      <c r="M26" s="33"/>
      <c r="O26" s="39" t="str">
        <f>VLOOKUP(R25,データ!$W$3:$AB$22,4,0)</f>
        <v>岩川　由奈</v>
      </c>
      <c r="P26" s="39" t="str">
        <f>VLOOKUP(R25,データ!$W$3:$AB$22,5,0)</f>
        <v>②</v>
      </c>
      <c r="Q26" s="114" t="e">
        <f>VLOOKUP(O26,データ!$W$3:$AB$22,2,0)</f>
        <v>#N/A</v>
      </c>
      <c r="R26" s="97"/>
    </row>
    <row r="27" spans="1:18" ht="24" customHeight="1" x14ac:dyDescent="0.2">
      <c r="A27" s="97">
        <v>12</v>
      </c>
      <c r="B27" s="38" t="str">
        <f>データ!U68</f>
        <v>亀山　紗希</v>
      </c>
      <c r="C27" s="38" t="str">
        <f>データ!V68</f>
        <v>②</v>
      </c>
      <c r="D27" s="114" t="str">
        <f>データ!W68</f>
        <v>加納</v>
      </c>
      <c r="E27" s="36"/>
      <c r="F27" s="30"/>
      <c r="M27" s="31"/>
      <c r="N27" s="36"/>
      <c r="O27" s="38" t="str">
        <f>データ!U64</f>
        <v>佐野　愛鈴</v>
      </c>
      <c r="P27" s="38" t="str">
        <f>データ!V64</f>
        <v>②</v>
      </c>
      <c r="Q27" s="114" t="str">
        <f>データ!W64</f>
        <v>県岐阜商</v>
      </c>
      <c r="R27" s="97">
        <v>24</v>
      </c>
    </row>
    <row r="28" spans="1:18" ht="24" customHeight="1" x14ac:dyDescent="0.2">
      <c r="A28" s="97"/>
      <c r="B28" s="39" t="str">
        <f>データ!U69</f>
        <v>尾下　咲愛</v>
      </c>
      <c r="C28" s="39" t="str">
        <f>データ!V69</f>
        <v>①</v>
      </c>
      <c r="D28" s="114"/>
      <c r="O28" s="39" t="str">
        <f>データ!U65</f>
        <v>大野　　暖</v>
      </c>
      <c r="P28" s="39" t="str">
        <f>データ!V65</f>
        <v>②</v>
      </c>
      <c r="Q28" s="114"/>
      <c r="R28" s="97"/>
    </row>
    <row r="29" spans="1:18" ht="24" customHeight="1" x14ac:dyDescent="0.2"/>
    <row r="30" spans="1:18" ht="24" customHeight="1" x14ac:dyDescent="0.2">
      <c r="B30" s="25" t="s">
        <v>20</v>
      </c>
    </row>
    <row r="31" spans="1:18" ht="24" customHeight="1" x14ac:dyDescent="0.2">
      <c r="B31" s="27"/>
      <c r="C31" s="27"/>
      <c r="D31" s="95"/>
    </row>
    <row r="32" spans="1:18" ht="24" customHeight="1" x14ac:dyDescent="0.2">
      <c r="B32" s="27"/>
      <c r="C32" s="27"/>
      <c r="D32" s="95"/>
      <c r="E32" s="35"/>
      <c r="F32" s="28"/>
    </row>
    <row r="33" spans="2:14" ht="24" customHeight="1" x14ac:dyDescent="0.2">
      <c r="B33" s="27"/>
      <c r="C33" s="27"/>
      <c r="D33" s="95"/>
      <c r="E33" s="36"/>
      <c r="F33" s="30"/>
      <c r="G33" s="29"/>
      <c r="H33" s="35"/>
    </row>
    <row r="34" spans="2:14" ht="24" customHeight="1" x14ac:dyDescent="0.2">
      <c r="B34" s="27"/>
      <c r="C34" s="27"/>
      <c r="D34" s="95"/>
    </row>
    <row r="35" spans="2:14" ht="24" customHeight="1" x14ac:dyDescent="0.2">
      <c r="B35" s="37"/>
      <c r="C35" s="27"/>
      <c r="D35" s="78"/>
    </row>
    <row r="36" spans="2:14" ht="24" customHeight="1" x14ac:dyDescent="0.2">
      <c r="B36" s="27"/>
      <c r="C36" s="27"/>
      <c r="D36" s="97"/>
      <c r="E36" s="97"/>
      <c r="F36" s="97"/>
      <c r="G36" s="97"/>
      <c r="H36" s="97"/>
      <c r="I36" s="27"/>
      <c r="J36" s="97"/>
      <c r="K36" s="97"/>
      <c r="L36" s="97"/>
      <c r="M36" s="97"/>
      <c r="N36" s="97"/>
    </row>
    <row r="37" spans="2:14" ht="24" customHeight="1" x14ac:dyDescent="0.2">
      <c r="B37" s="27"/>
      <c r="C37" s="27"/>
      <c r="D37" s="97"/>
      <c r="E37" s="97"/>
      <c r="F37" s="97"/>
      <c r="G37" s="97"/>
      <c r="H37" s="97"/>
      <c r="I37" s="27"/>
      <c r="J37" s="97"/>
      <c r="K37" s="97"/>
      <c r="L37" s="97"/>
      <c r="M37" s="97"/>
      <c r="N37" s="97"/>
    </row>
    <row r="38" spans="2:14" ht="24" customHeight="1" x14ac:dyDescent="0.2">
      <c r="B38" s="27"/>
      <c r="C38" s="27"/>
      <c r="D38" s="97"/>
      <c r="E38" s="97"/>
      <c r="F38" s="97"/>
      <c r="G38" s="97"/>
      <c r="H38" s="97"/>
      <c r="I38" s="27"/>
      <c r="J38" s="97"/>
      <c r="K38" s="97"/>
      <c r="L38" s="97"/>
      <c r="M38" s="97"/>
      <c r="N38" s="97"/>
    </row>
    <row r="39" spans="2:14" ht="24" customHeight="1" x14ac:dyDescent="0.2">
      <c r="B39" s="27"/>
      <c r="C39" s="27"/>
      <c r="D39" s="97"/>
      <c r="E39" s="97"/>
      <c r="F39" s="97"/>
      <c r="G39" s="97"/>
      <c r="H39" s="97"/>
      <c r="I39" s="27"/>
      <c r="J39" s="97"/>
      <c r="K39" s="97"/>
      <c r="L39" s="97"/>
      <c r="M39" s="97"/>
      <c r="N39" s="97"/>
    </row>
    <row r="40" spans="2:14" ht="24" customHeight="1" x14ac:dyDescent="0.2">
      <c r="B40" s="27"/>
      <c r="C40" s="27"/>
      <c r="D40" s="97"/>
      <c r="E40" s="97"/>
      <c r="F40" s="97"/>
      <c r="G40" s="97"/>
      <c r="H40" s="97"/>
      <c r="I40" s="27"/>
      <c r="J40" s="97"/>
      <c r="K40" s="97"/>
      <c r="L40" s="97"/>
      <c r="M40" s="97"/>
      <c r="N40" s="97"/>
    </row>
    <row r="41" spans="2:14" ht="24" customHeight="1" x14ac:dyDescent="0.2">
      <c r="B41" s="27"/>
      <c r="C41" s="27"/>
      <c r="D41" s="97"/>
      <c r="E41" s="97"/>
      <c r="F41" s="97"/>
      <c r="G41" s="97"/>
      <c r="H41" s="97"/>
      <c r="I41" s="27"/>
      <c r="J41" s="97"/>
      <c r="K41" s="97"/>
      <c r="L41" s="97"/>
      <c r="M41" s="97"/>
      <c r="N41" s="97"/>
    </row>
    <row r="42" spans="2:14" ht="24" customHeight="1" x14ac:dyDescent="0.2">
      <c r="B42" s="27"/>
      <c r="C42" s="27"/>
      <c r="D42" s="97"/>
      <c r="E42" s="97"/>
      <c r="F42" s="97"/>
      <c r="G42" s="97"/>
      <c r="H42" s="97"/>
      <c r="I42" s="27"/>
      <c r="J42" s="97"/>
      <c r="K42" s="97"/>
      <c r="L42" s="97"/>
      <c r="M42" s="97"/>
      <c r="N42" s="97"/>
    </row>
    <row r="43" spans="2:14" ht="24" customHeight="1" x14ac:dyDescent="0.2">
      <c r="B43" s="27"/>
      <c r="C43" s="27"/>
      <c r="D43" s="97"/>
      <c r="E43" s="97"/>
      <c r="F43" s="97"/>
      <c r="G43" s="97"/>
      <c r="H43" s="97"/>
      <c r="I43" s="27"/>
      <c r="J43" s="97"/>
      <c r="K43" s="97"/>
      <c r="L43" s="97"/>
      <c r="M43" s="97"/>
      <c r="N43" s="97"/>
    </row>
    <row r="44" spans="2:14" ht="24" customHeight="1" x14ac:dyDescent="0.2">
      <c r="B44" s="27"/>
      <c r="C44" s="27"/>
      <c r="D44" s="97"/>
      <c r="E44" s="97"/>
      <c r="F44" s="97"/>
      <c r="G44" s="97"/>
      <c r="H44" s="97"/>
      <c r="I44" s="27"/>
      <c r="J44" s="97"/>
      <c r="K44" s="97"/>
      <c r="L44" s="97"/>
      <c r="M44" s="97"/>
      <c r="N44" s="97"/>
    </row>
    <row r="45" spans="2:14" ht="24" customHeight="1" x14ac:dyDescent="0.2">
      <c r="B45" s="27"/>
      <c r="C45" s="27"/>
      <c r="D45" s="97"/>
      <c r="E45" s="97"/>
      <c r="F45" s="97"/>
      <c r="G45" s="97"/>
      <c r="H45" s="97"/>
      <c r="I45" s="27"/>
      <c r="J45" s="97"/>
      <c r="K45" s="97"/>
      <c r="L45" s="97"/>
      <c r="M45" s="97"/>
      <c r="N45" s="97"/>
    </row>
    <row r="46" spans="2:14" ht="24" customHeight="1" x14ac:dyDescent="0.2">
      <c r="B46" s="27"/>
      <c r="C46" s="27"/>
      <c r="D46" s="97"/>
      <c r="E46" s="97"/>
      <c r="F46" s="97"/>
      <c r="G46" s="97"/>
      <c r="H46" s="97"/>
      <c r="I46" s="27"/>
      <c r="J46" s="97"/>
      <c r="K46" s="97"/>
      <c r="L46" s="97"/>
      <c r="M46" s="97"/>
      <c r="N46" s="97"/>
    </row>
    <row r="47" spans="2:14" ht="24" customHeight="1" x14ac:dyDescent="0.2">
      <c r="B47" s="27"/>
      <c r="C47" s="27"/>
      <c r="D47" s="97"/>
      <c r="E47" s="97"/>
      <c r="F47" s="97"/>
      <c r="G47" s="97"/>
      <c r="H47" s="97"/>
      <c r="I47" s="27"/>
      <c r="J47" s="97"/>
      <c r="K47" s="97"/>
      <c r="L47" s="97"/>
      <c r="M47" s="97"/>
      <c r="N47" s="97"/>
    </row>
    <row r="48" spans="2:14" ht="24" customHeight="1" x14ac:dyDescent="0.2">
      <c r="B48" s="27"/>
      <c r="C48" s="27"/>
      <c r="D48" s="97"/>
      <c r="E48" s="97"/>
      <c r="F48" s="97"/>
      <c r="G48" s="97"/>
      <c r="H48" s="97"/>
      <c r="I48" s="27"/>
      <c r="J48" s="97"/>
      <c r="K48" s="97"/>
      <c r="L48" s="97"/>
      <c r="M48" s="97"/>
      <c r="N48" s="97"/>
    </row>
    <row r="49" spans="2:14" ht="24" customHeight="1" x14ac:dyDescent="0.2">
      <c r="B49" s="27"/>
      <c r="C49" s="27"/>
      <c r="D49" s="97"/>
      <c r="E49" s="97"/>
      <c r="F49" s="97"/>
      <c r="G49" s="97"/>
      <c r="H49" s="97"/>
      <c r="I49" s="27"/>
      <c r="J49" s="97"/>
      <c r="K49" s="97"/>
      <c r="L49" s="97"/>
      <c r="M49" s="97"/>
      <c r="N49" s="97"/>
    </row>
    <row r="50" spans="2:14" ht="24" customHeight="1" x14ac:dyDescent="0.2">
      <c r="B50" s="27"/>
      <c r="C50" s="27"/>
      <c r="D50" s="97"/>
      <c r="E50" s="97"/>
      <c r="F50" s="97"/>
      <c r="G50" s="97"/>
      <c r="H50" s="97"/>
      <c r="I50" s="27"/>
      <c r="J50" s="97"/>
      <c r="K50" s="97"/>
      <c r="L50" s="97"/>
      <c r="M50" s="97"/>
      <c r="N50" s="97"/>
    </row>
    <row r="51" spans="2:14" ht="24" customHeight="1" x14ac:dyDescent="0.2">
      <c r="B51" s="27"/>
      <c r="C51" s="27"/>
      <c r="D51" s="97"/>
      <c r="E51" s="97"/>
      <c r="F51" s="97"/>
      <c r="G51" s="97"/>
      <c r="H51" s="97"/>
      <c r="I51" s="27"/>
      <c r="J51" s="97"/>
      <c r="K51" s="97"/>
      <c r="L51" s="97"/>
      <c r="M51" s="97"/>
      <c r="N51" s="97"/>
    </row>
  </sheetData>
  <mergeCells count="84">
    <mergeCell ref="A23:A24"/>
    <mergeCell ref="B1:Q1"/>
    <mergeCell ref="E3:N3"/>
    <mergeCell ref="A5:A6"/>
    <mergeCell ref="A7:A8"/>
    <mergeCell ref="A9:A10"/>
    <mergeCell ref="A11:A12"/>
    <mergeCell ref="Q5:Q6"/>
    <mergeCell ref="Q7:Q8"/>
    <mergeCell ref="Q9:Q10"/>
    <mergeCell ref="Q11:Q12"/>
    <mergeCell ref="D21:D22"/>
    <mergeCell ref="D23:D24"/>
    <mergeCell ref="Q13:Q14"/>
    <mergeCell ref="Q23:Q24"/>
    <mergeCell ref="D33:D34"/>
    <mergeCell ref="A25:A26"/>
    <mergeCell ref="A27:A28"/>
    <mergeCell ref="D5:D6"/>
    <mergeCell ref="D7:D8"/>
    <mergeCell ref="D9:D10"/>
    <mergeCell ref="D11:D12"/>
    <mergeCell ref="D13:D14"/>
    <mergeCell ref="D15:D16"/>
    <mergeCell ref="D17:D18"/>
    <mergeCell ref="D19:D20"/>
    <mergeCell ref="A13:A14"/>
    <mergeCell ref="A15:A16"/>
    <mergeCell ref="A17:A18"/>
    <mergeCell ref="A19:A20"/>
    <mergeCell ref="A21:A22"/>
    <mergeCell ref="D25:D26"/>
    <mergeCell ref="D27:D28"/>
    <mergeCell ref="D31:D32"/>
    <mergeCell ref="R15:R16"/>
    <mergeCell ref="R17:R18"/>
    <mergeCell ref="R19:R20"/>
    <mergeCell ref="Q15:Q16"/>
    <mergeCell ref="Q17:Q18"/>
    <mergeCell ref="Q19:Q20"/>
    <mergeCell ref="R21:R22"/>
    <mergeCell ref="R23:R24"/>
    <mergeCell ref="R25:R26"/>
    <mergeCell ref="R27:R28"/>
    <mergeCell ref="Q25:Q26"/>
    <mergeCell ref="Q27:Q28"/>
    <mergeCell ref="Q21:Q22"/>
    <mergeCell ref="R5:R6"/>
    <mergeCell ref="R7:R8"/>
    <mergeCell ref="R9:R10"/>
    <mergeCell ref="R11:R12"/>
    <mergeCell ref="R13:R14"/>
    <mergeCell ref="D36:D37"/>
    <mergeCell ref="E36:H36"/>
    <mergeCell ref="J36:N37"/>
    <mergeCell ref="E37:H37"/>
    <mergeCell ref="D38:D39"/>
    <mergeCell ref="E38:H38"/>
    <mergeCell ref="J38:N39"/>
    <mergeCell ref="E39:H39"/>
    <mergeCell ref="D40:D41"/>
    <mergeCell ref="E40:H40"/>
    <mergeCell ref="J40:N41"/>
    <mergeCell ref="E41:H41"/>
    <mergeCell ref="D42:D43"/>
    <mergeCell ref="E42:H42"/>
    <mergeCell ref="J42:N43"/>
    <mergeCell ref="E43:H43"/>
    <mergeCell ref="D44:D45"/>
    <mergeCell ref="E44:H44"/>
    <mergeCell ref="J44:N45"/>
    <mergeCell ref="E45:H45"/>
    <mergeCell ref="D46:D47"/>
    <mergeCell ref="E46:H46"/>
    <mergeCell ref="J46:N47"/>
    <mergeCell ref="E47:H47"/>
    <mergeCell ref="D48:D49"/>
    <mergeCell ref="E48:H48"/>
    <mergeCell ref="J48:N49"/>
    <mergeCell ref="E49:H49"/>
    <mergeCell ref="D50:D51"/>
    <mergeCell ref="E50:H50"/>
    <mergeCell ref="J50:N51"/>
    <mergeCell ref="E51:H51"/>
  </mergeCells>
  <phoneticPr fontId="28"/>
  <conditionalFormatting sqref="B5:C5 O5:P5 D5:D28 Q5:Q28 B7:C28">
    <cfRule type="expression" dxfId="3" priority="4" stopIfTrue="1">
      <formula>ISERROR(B5)</formula>
    </cfRule>
  </conditionalFormatting>
  <conditionalFormatting sqref="B6:C6 O6:P6 O28:P28">
    <cfRule type="expression" dxfId="2" priority="3" stopIfTrue="1">
      <formula>"ISERROR(B6)"</formula>
    </cfRule>
  </conditionalFormatting>
  <conditionalFormatting sqref="O7:P27">
    <cfRule type="expression" dxfId="1" priority="1" stopIfTrue="1">
      <formula>ISERROR(O7)</formula>
    </cfRule>
  </conditionalFormatting>
  <printOptions horizontalCentered="1" verticalCentered="1"/>
  <pageMargins left="0.47222222222222221" right="0.43263888888888891" top="0.59027777777777779" bottom="0.59027777777777779" header="0" footer="0"/>
  <pageSetup paperSize="9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323C2-2B0E-41F3-9BBF-38922C44419C}">
  <sheetPr>
    <pageSetUpPr fitToPage="1"/>
  </sheetPr>
  <dimension ref="B1:M40"/>
  <sheetViews>
    <sheetView zoomScaleNormal="100" workbookViewId="0"/>
  </sheetViews>
  <sheetFormatPr defaultColWidth="10" defaultRowHeight="12" x14ac:dyDescent="0.2"/>
  <cols>
    <col min="1" max="1" width="1.6640625" style="4" customWidth="1"/>
    <col min="2" max="2" width="4.21875" style="4" customWidth="1"/>
    <col min="3" max="3" width="11.33203125" style="6" bestFit="1" customWidth="1"/>
    <col min="4" max="4" width="11.33203125" style="4" bestFit="1" customWidth="1"/>
    <col min="5" max="13" width="13.33203125" style="4" bestFit="1" customWidth="1"/>
    <col min="14" max="16384" width="10" style="4"/>
  </cols>
  <sheetData>
    <row r="1" spans="2:13" ht="20.100000000000001" customHeight="1" thickBot="1" x14ac:dyDescent="0.25">
      <c r="B1" s="99" t="s">
        <v>4</v>
      </c>
      <c r="C1" s="99"/>
      <c r="D1" s="99"/>
      <c r="E1" s="100"/>
      <c r="F1" s="100"/>
      <c r="G1" s="100"/>
      <c r="H1" s="100"/>
      <c r="I1" s="100"/>
      <c r="J1" s="5"/>
      <c r="K1" s="5"/>
    </row>
    <row r="2" spans="2:13" ht="13.65" customHeight="1" thickTop="1" x14ac:dyDescent="0.2">
      <c r="B2" s="104"/>
      <c r="C2" s="108" t="s">
        <v>5</v>
      </c>
      <c r="D2" s="119" t="s">
        <v>6</v>
      </c>
      <c r="E2" s="102" t="s">
        <v>7</v>
      </c>
      <c r="F2" s="102"/>
      <c r="G2" s="102"/>
      <c r="H2" s="102"/>
      <c r="I2" s="102"/>
      <c r="J2" s="102"/>
      <c r="K2" s="102"/>
      <c r="L2" s="102"/>
      <c r="M2" s="103"/>
    </row>
    <row r="3" spans="2:13" ht="13.65" customHeight="1" thickBot="1" x14ac:dyDescent="0.25">
      <c r="B3" s="105"/>
      <c r="C3" s="109"/>
      <c r="D3" s="120"/>
      <c r="E3" s="22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21" t="s">
        <v>13</v>
      </c>
      <c r="K3" s="21" t="s">
        <v>14</v>
      </c>
      <c r="L3" s="21" t="s">
        <v>15</v>
      </c>
      <c r="M3" s="24" t="s">
        <v>16</v>
      </c>
    </row>
    <row r="4" spans="2:13" ht="15" customHeight="1" thickTop="1" x14ac:dyDescent="0.2">
      <c r="B4" s="41">
        <v>1</v>
      </c>
      <c r="C4" s="50" t="s">
        <v>102</v>
      </c>
      <c r="D4" s="16" t="s">
        <v>103</v>
      </c>
      <c r="E4" s="14" t="s">
        <v>104</v>
      </c>
      <c r="F4" s="13" t="s">
        <v>105</v>
      </c>
      <c r="G4" s="13" t="s">
        <v>106</v>
      </c>
      <c r="H4" s="13" t="s">
        <v>107</v>
      </c>
      <c r="I4" s="13" t="s">
        <v>108</v>
      </c>
      <c r="J4" s="13" t="s">
        <v>109</v>
      </c>
      <c r="K4" s="13" t="s">
        <v>110</v>
      </c>
      <c r="L4" s="13" t="s">
        <v>111</v>
      </c>
      <c r="M4" s="16" t="s">
        <v>112</v>
      </c>
    </row>
    <row r="5" spans="2:13" ht="15" customHeight="1" x14ac:dyDescent="0.2">
      <c r="B5" s="42">
        <v>2</v>
      </c>
      <c r="C5" s="51" t="s">
        <v>113</v>
      </c>
      <c r="D5" s="20" t="s">
        <v>114</v>
      </c>
      <c r="E5" s="18" t="s">
        <v>115</v>
      </c>
      <c r="F5" s="17" t="s">
        <v>116</v>
      </c>
      <c r="G5" s="17" t="s">
        <v>117</v>
      </c>
      <c r="H5" s="17" t="s">
        <v>118</v>
      </c>
      <c r="I5" s="17" t="s">
        <v>119</v>
      </c>
      <c r="J5" s="17" t="s">
        <v>120</v>
      </c>
      <c r="K5" s="17" t="s">
        <v>121</v>
      </c>
      <c r="L5" s="17" t="s">
        <v>122</v>
      </c>
      <c r="M5" s="20" t="s">
        <v>123</v>
      </c>
    </row>
    <row r="6" spans="2:13" ht="15" customHeight="1" x14ac:dyDescent="0.2">
      <c r="B6" s="42">
        <v>3</v>
      </c>
      <c r="C6" s="51" t="s">
        <v>17</v>
      </c>
      <c r="D6" s="20" t="s">
        <v>124</v>
      </c>
      <c r="E6" s="18" t="s">
        <v>125</v>
      </c>
      <c r="F6" s="17" t="s">
        <v>126</v>
      </c>
      <c r="G6" s="17" t="s">
        <v>127</v>
      </c>
      <c r="H6" s="17" t="s">
        <v>128</v>
      </c>
      <c r="I6" s="17" t="s">
        <v>129</v>
      </c>
      <c r="J6" s="17" t="s">
        <v>130</v>
      </c>
      <c r="K6" s="17" t="s">
        <v>131</v>
      </c>
      <c r="L6" s="17" t="s">
        <v>132</v>
      </c>
      <c r="M6" s="20" t="s">
        <v>133</v>
      </c>
    </row>
    <row r="7" spans="2:13" ht="15" customHeight="1" x14ac:dyDescent="0.2">
      <c r="B7" s="42">
        <v>4</v>
      </c>
      <c r="C7" s="51" t="s">
        <v>134</v>
      </c>
      <c r="D7" s="20" t="s">
        <v>135</v>
      </c>
      <c r="E7" s="18" t="s">
        <v>136</v>
      </c>
      <c r="F7" s="17" t="s">
        <v>137</v>
      </c>
      <c r="G7" s="17" t="s">
        <v>138</v>
      </c>
      <c r="H7" s="17" t="s">
        <v>139</v>
      </c>
      <c r="I7" s="17" t="s">
        <v>140</v>
      </c>
      <c r="J7" s="17" t="s">
        <v>141</v>
      </c>
      <c r="K7" s="17" t="s">
        <v>142</v>
      </c>
      <c r="L7" s="17" t="s">
        <v>143</v>
      </c>
      <c r="M7" s="20" t="s">
        <v>144</v>
      </c>
    </row>
    <row r="8" spans="2:13" ht="15" customHeight="1" x14ac:dyDescent="0.2">
      <c r="B8" s="42">
        <v>5</v>
      </c>
      <c r="C8" s="51" t="s">
        <v>145</v>
      </c>
      <c r="D8" s="20" t="s">
        <v>146</v>
      </c>
      <c r="E8" s="18" t="s">
        <v>147</v>
      </c>
      <c r="F8" s="17" t="s">
        <v>148</v>
      </c>
      <c r="G8" s="17" t="s">
        <v>149</v>
      </c>
      <c r="H8" s="17" t="s">
        <v>150</v>
      </c>
      <c r="I8" s="17" t="s">
        <v>151</v>
      </c>
      <c r="J8" s="17" t="s">
        <v>152</v>
      </c>
      <c r="K8" s="17" t="s">
        <v>153</v>
      </c>
      <c r="L8" s="17" t="s">
        <v>154</v>
      </c>
      <c r="M8" s="20" t="s">
        <v>155</v>
      </c>
    </row>
    <row r="9" spans="2:13" ht="15" customHeight="1" x14ac:dyDescent="0.2">
      <c r="B9" s="42">
        <v>6</v>
      </c>
      <c r="C9" s="51" t="s">
        <v>156</v>
      </c>
      <c r="D9" s="20" t="s">
        <v>157</v>
      </c>
      <c r="E9" s="18" t="s">
        <v>158</v>
      </c>
      <c r="F9" s="17" t="s">
        <v>159</v>
      </c>
      <c r="G9" s="17" t="s">
        <v>160</v>
      </c>
      <c r="H9" s="17" t="s">
        <v>161</v>
      </c>
      <c r="I9" s="17" t="s">
        <v>162</v>
      </c>
      <c r="J9" s="17" t="s">
        <v>163</v>
      </c>
      <c r="K9" s="17" t="s">
        <v>164</v>
      </c>
      <c r="L9" s="17" t="s">
        <v>165</v>
      </c>
      <c r="M9" s="20" t="s">
        <v>166</v>
      </c>
    </row>
    <row r="10" spans="2:13" ht="15" customHeight="1" x14ac:dyDescent="0.2">
      <c r="B10" s="42">
        <v>7</v>
      </c>
      <c r="C10" s="51" t="s">
        <v>209</v>
      </c>
      <c r="D10" s="20" t="s">
        <v>210</v>
      </c>
      <c r="E10" s="18" t="s">
        <v>211</v>
      </c>
      <c r="F10" s="17" t="s">
        <v>272</v>
      </c>
      <c r="G10" s="17" t="s">
        <v>212</v>
      </c>
      <c r="H10" s="17" t="s">
        <v>213</v>
      </c>
      <c r="I10" s="17" t="s">
        <v>214</v>
      </c>
      <c r="J10" s="17" t="s">
        <v>215</v>
      </c>
      <c r="K10" s="17" t="s">
        <v>216</v>
      </c>
      <c r="L10" s="17" t="s">
        <v>217</v>
      </c>
      <c r="M10" s="20" t="s">
        <v>218</v>
      </c>
    </row>
    <row r="11" spans="2:13" ht="15" customHeight="1" x14ac:dyDescent="0.2">
      <c r="B11" s="42">
        <v>8</v>
      </c>
      <c r="C11" s="51" t="s">
        <v>41</v>
      </c>
      <c r="D11" s="20" t="s">
        <v>67</v>
      </c>
      <c r="E11" s="18" t="s">
        <v>219</v>
      </c>
      <c r="F11" s="17" t="s">
        <v>220</v>
      </c>
      <c r="G11" s="17" t="s">
        <v>221</v>
      </c>
      <c r="H11" s="17" t="s">
        <v>222</v>
      </c>
      <c r="I11" s="17" t="s">
        <v>223</v>
      </c>
      <c r="J11" s="17" t="s">
        <v>224</v>
      </c>
      <c r="K11" s="17" t="s">
        <v>225</v>
      </c>
      <c r="L11" s="17" t="s">
        <v>226</v>
      </c>
      <c r="M11" s="20" t="s">
        <v>227</v>
      </c>
    </row>
    <row r="12" spans="2:13" ht="15" customHeight="1" x14ac:dyDescent="0.2">
      <c r="B12" s="42">
        <v>9</v>
      </c>
      <c r="C12" s="51" t="s">
        <v>167</v>
      </c>
      <c r="D12" s="20" t="s">
        <v>70</v>
      </c>
      <c r="E12" s="18" t="s">
        <v>168</v>
      </c>
      <c r="F12" s="17" t="s">
        <v>169</v>
      </c>
      <c r="G12" s="17" t="s">
        <v>170</v>
      </c>
      <c r="H12" s="17" t="s">
        <v>171</v>
      </c>
      <c r="I12" s="17" t="s">
        <v>172</v>
      </c>
      <c r="J12" s="17" t="s">
        <v>173</v>
      </c>
      <c r="K12" s="17" t="s">
        <v>174</v>
      </c>
      <c r="L12" s="17" t="s">
        <v>175</v>
      </c>
      <c r="M12" s="20" t="s">
        <v>176</v>
      </c>
    </row>
    <row r="13" spans="2:13" ht="15" customHeight="1" x14ac:dyDescent="0.2">
      <c r="B13" s="42">
        <v>10</v>
      </c>
      <c r="C13" s="51" t="s">
        <v>177</v>
      </c>
      <c r="D13" s="20" t="s">
        <v>178</v>
      </c>
      <c r="E13" s="18" t="s">
        <v>179</v>
      </c>
      <c r="F13" s="17" t="s">
        <v>180</v>
      </c>
      <c r="G13" s="17" t="s">
        <v>181</v>
      </c>
      <c r="H13" s="17" t="s">
        <v>182</v>
      </c>
      <c r="I13" s="17" t="s">
        <v>183</v>
      </c>
      <c r="J13" s="17" t="s">
        <v>184</v>
      </c>
      <c r="K13" s="17" t="s">
        <v>185</v>
      </c>
      <c r="L13" s="17" t="s">
        <v>186</v>
      </c>
      <c r="M13" s="20" t="s">
        <v>187</v>
      </c>
    </row>
    <row r="14" spans="2:13" ht="15" customHeight="1" x14ac:dyDescent="0.2">
      <c r="B14" s="42">
        <v>11</v>
      </c>
      <c r="C14" s="51" t="s">
        <v>188</v>
      </c>
      <c r="D14" s="20" t="s">
        <v>189</v>
      </c>
      <c r="E14" s="18" t="s">
        <v>190</v>
      </c>
      <c r="F14" s="17" t="s">
        <v>191</v>
      </c>
      <c r="G14" s="17" t="s">
        <v>192</v>
      </c>
      <c r="H14" s="17" t="s">
        <v>193</v>
      </c>
      <c r="I14" s="17" t="s">
        <v>194</v>
      </c>
      <c r="J14" s="17" t="s">
        <v>195</v>
      </c>
      <c r="K14" s="17" t="s">
        <v>196</v>
      </c>
      <c r="L14" s="17" t="s">
        <v>197</v>
      </c>
      <c r="M14" s="20" t="s">
        <v>198</v>
      </c>
    </row>
    <row r="15" spans="2:13" ht="15" customHeight="1" x14ac:dyDescent="0.2">
      <c r="B15" s="42">
        <v>12</v>
      </c>
      <c r="C15" s="51" t="s">
        <v>199</v>
      </c>
      <c r="D15" s="20" t="s">
        <v>71</v>
      </c>
      <c r="E15" s="18" t="s">
        <v>200</v>
      </c>
      <c r="F15" s="17" t="s">
        <v>201</v>
      </c>
      <c r="G15" s="17" t="s">
        <v>202</v>
      </c>
      <c r="H15" s="17" t="s">
        <v>203</v>
      </c>
      <c r="I15" s="51" t="s">
        <v>204</v>
      </c>
      <c r="J15" s="17" t="s">
        <v>205</v>
      </c>
      <c r="K15" s="17" t="s">
        <v>206</v>
      </c>
      <c r="L15" s="17" t="s">
        <v>207</v>
      </c>
      <c r="M15" s="20" t="s">
        <v>208</v>
      </c>
    </row>
    <row r="16" spans="2:13" ht="15" customHeight="1" x14ac:dyDescent="0.2">
      <c r="B16" s="42">
        <v>13</v>
      </c>
      <c r="C16" s="51" t="s">
        <v>228</v>
      </c>
      <c r="D16" s="20" t="s">
        <v>229</v>
      </c>
      <c r="E16" s="18" t="s">
        <v>230</v>
      </c>
      <c r="F16" s="17" t="s">
        <v>231</v>
      </c>
      <c r="G16" s="17" t="s">
        <v>232</v>
      </c>
      <c r="H16" s="17" t="s">
        <v>233</v>
      </c>
      <c r="I16" s="17" t="s">
        <v>234</v>
      </c>
      <c r="J16" s="17" t="s">
        <v>235</v>
      </c>
      <c r="K16" s="17" t="s">
        <v>236</v>
      </c>
      <c r="L16" s="17" t="s">
        <v>237</v>
      </c>
      <c r="M16" s="20" t="s">
        <v>238</v>
      </c>
    </row>
    <row r="17" spans="2:13" ht="15" customHeight="1" x14ac:dyDescent="0.2">
      <c r="B17" s="42">
        <v>14</v>
      </c>
      <c r="C17" s="51" t="s">
        <v>239</v>
      </c>
      <c r="D17" s="20" t="s">
        <v>240</v>
      </c>
      <c r="E17" s="18" t="s">
        <v>241</v>
      </c>
      <c r="F17" s="17" t="s">
        <v>242</v>
      </c>
      <c r="G17" s="17" t="s">
        <v>243</v>
      </c>
      <c r="H17" s="17" t="s">
        <v>244</v>
      </c>
      <c r="I17" s="17" t="s">
        <v>245</v>
      </c>
      <c r="J17" s="17" t="s">
        <v>246</v>
      </c>
      <c r="K17" s="17" t="s">
        <v>247</v>
      </c>
      <c r="L17" s="17" t="s">
        <v>248</v>
      </c>
      <c r="M17" s="20" t="s">
        <v>249</v>
      </c>
    </row>
    <row r="18" spans="2:13" ht="15" customHeight="1" x14ac:dyDescent="0.2">
      <c r="B18" s="42">
        <v>15</v>
      </c>
      <c r="C18" s="51" t="s">
        <v>250</v>
      </c>
      <c r="D18" s="20" t="s">
        <v>251</v>
      </c>
      <c r="E18" s="18" t="s">
        <v>252</v>
      </c>
      <c r="F18" s="17" t="s">
        <v>253</v>
      </c>
      <c r="G18" s="17" t="s">
        <v>254</v>
      </c>
      <c r="H18" s="17" t="s">
        <v>255</v>
      </c>
      <c r="I18" s="17" t="s">
        <v>256</v>
      </c>
      <c r="J18" s="17" t="s">
        <v>257</v>
      </c>
      <c r="K18" s="17" t="s">
        <v>258</v>
      </c>
      <c r="L18" s="17" t="s">
        <v>259</v>
      </c>
      <c r="M18" s="20" t="s">
        <v>260</v>
      </c>
    </row>
    <row r="19" spans="2:13" ht="15" customHeight="1" thickBot="1" x14ac:dyDescent="0.25">
      <c r="B19" s="43">
        <v>16</v>
      </c>
      <c r="C19" s="52" t="s">
        <v>261</v>
      </c>
      <c r="D19" s="24" t="s">
        <v>262</v>
      </c>
      <c r="E19" s="22" t="s">
        <v>263</v>
      </c>
      <c r="F19" s="21" t="s">
        <v>264</v>
      </c>
      <c r="G19" s="21" t="s">
        <v>265</v>
      </c>
      <c r="H19" s="21" t="s">
        <v>266</v>
      </c>
      <c r="I19" s="21" t="s">
        <v>267</v>
      </c>
      <c r="J19" s="21" t="s">
        <v>268</v>
      </c>
      <c r="K19" s="21" t="s">
        <v>269</v>
      </c>
      <c r="L19" s="21" t="s">
        <v>270</v>
      </c>
      <c r="M19" s="24" t="s">
        <v>271</v>
      </c>
    </row>
    <row r="20" spans="2:13" ht="10.199999999999999" customHeight="1" thickTop="1" x14ac:dyDescent="0.2">
      <c r="B20" s="6"/>
    </row>
    <row r="21" spans="2:13" ht="20.100000000000001" customHeight="1" thickBot="1" x14ac:dyDescent="0.25">
      <c r="B21" s="99" t="s">
        <v>18</v>
      </c>
      <c r="C21" s="99"/>
      <c r="D21" s="99"/>
      <c r="E21" s="100"/>
      <c r="F21" s="100"/>
      <c r="G21" s="100"/>
      <c r="H21" s="100"/>
      <c r="I21" s="100"/>
      <c r="J21" s="7"/>
      <c r="K21" s="8"/>
    </row>
    <row r="22" spans="2:13" ht="13.65" customHeight="1" thickTop="1" x14ac:dyDescent="0.2">
      <c r="B22" s="104"/>
      <c r="C22" s="108" t="s">
        <v>5</v>
      </c>
      <c r="D22" s="119" t="s">
        <v>6</v>
      </c>
      <c r="E22" s="102" t="s">
        <v>7</v>
      </c>
      <c r="F22" s="102"/>
      <c r="G22" s="102"/>
      <c r="H22" s="102"/>
      <c r="I22" s="102"/>
      <c r="J22" s="102"/>
      <c r="K22" s="102"/>
      <c r="L22" s="102"/>
      <c r="M22" s="103"/>
    </row>
    <row r="23" spans="2:13" ht="13.65" customHeight="1" thickBot="1" x14ac:dyDescent="0.25">
      <c r="B23" s="105"/>
      <c r="C23" s="109"/>
      <c r="D23" s="120"/>
      <c r="E23" s="22" t="s">
        <v>8</v>
      </c>
      <c r="F23" s="21" t="s">
        <v>9</v>
      </c>
      <c r="G23" s="21" t="s">
        <v>10</v>
      </c>
      <c r="H23" s="21" t="s">
        <v>11</v>
      </c>
      <c r="I23" s="21" t="s">
        <v>12</v>
      </c>
      <c r="J23" s="21" t="s">
        <v>13</v>
      </c>
      <c r="K23" s="21" t="s">
        <v>14</v>
      </c>
      <c r="L23" s="21" t="s">
        <v>15</v>
      </c>
      <c r="M23" s="24" t="s">
        <v>16</v>
      </c>
    </row>
    <row r="24" spans="2:13" ht="15" customHeight="1" thickTop="1" x14ac:dyDescent="0.2">
      <c r="B24" s="41">
        <v>1</v>
      </c>
      <c r="C24" s="50" t="s">
        <v>102</v>
      </c>
      <c r="D24" s="16" t="s">
        <v>49</v>
      </c>
      <c r="E24" s="14" t="s">
        <v>350</v>
      </c>
      <c r="F24" s="13" t="s">
        <v>351</v>
      </c>
      <c r="G24" s="13" t="s">
        <v>352</v>
      </c>
      <c r="H24" s="13" t="s">
        <v>353</v>
      </c>
      <c r="I24" s="13" t="s">
        <v>354</v>
      </c>
      <c r="J24" s="13" t="s">
        <v>355</v>
      </c>
      <c r="K24" s="13" t="s">
        <v>356</v>
      </c>
      <c r="L24" s="13" t="s">
        <v>357</v>
      </c>
      <c r="M24" s="16"/>
    </row>
    <row r="25" spans="2:13" ht="15" customHeight="1" x14ac:dyDescent="0.2">
      <c r="B25" s="42">
        <v>2</v>
      </c>
      <c r="C25" s="51" t="s">
        <v>134</v>
      </c>
      <c r="D25" s="20" t="s">
        <v>358</v>
      </c>
      <c r="E25" s="18" t="s">
        <v>359</v>
      </c>
      <c r="F25" s="17" t="s">
        <v>360</v>
      </c>
      <c r="G25" s="17" t="s">
        <v>361</v>
      </c>
      <c r="H25" s="17" t="s">
        <v>362</v>
      </c>
      <c r="I25" s="51" t="s">
        <v>363</v>
      </c>
      <c r="J25" s="17" t="s">
        <v>364</v>
      </c>
      <c r="K25" s="17" t="s">
        <v>365</v>
      </c>
      <c r="L25" s="17" t="s">
        <v>366</v>
      </c>
      <c r="M25" s="20" t="s">
        <v>367</v>
      </c>
    </row>
    <row r="26" spans="2:13" ht="15" customHeight="1" x14ac:dyDescent="0.2">
      <c r="B26" s="42">
        <v>3</v>
      </c>
      <c r="C26" s="51" t="s">
        <v>368</v>
      </c>
      <c r="D26" s="20" t="s">
        <v>369</v>
      </c>
      <c r="E26" s="18" t="s">
        <v>370</v>
      </c>
      <c r="F26" s="17" t="s">
        <v>371</v>
      </c>
      <c r="G26" s="17" t="s">
        <v>372</v>
      </c>
      <c r="H26" s="17" t="s">
        <v>373</v>
      </c>
      <c r="I26" s="17" t="s">
        <v>374</v>
      </c>
      <c r="J26" s="17" t="s">
        <v>375</v>
      </c>
      <c r="K26" s="17" t="s">
        <v>376</v>
      </c>
      <c r="L26" s="17" t="s">
        <v>424</v>
      </c>
      <c r="M26" s="20" t="s">
        <v>377</v>
      </c>
    </row>
    <row r="27" spans="2:13" ht="15" customHeight="1" x14ac:dyDescent="0.2">
      <c r="B27" s="42">
        <v>4</v>
      </c>
      <c r="C27" s="51" t="s">
        <v>17</v>
      </c>
      <c r="D27" s="20" t="s">
        <v>40</v>
      </c>
      <c r="E27" s="18" t="s">
        <v>378</v>
      </c>
      <c r="F27" s="17" t="s">
        <v>379</v>
      </c>
      <c r="G27" s="17" t="s">
        <v>380</v>
      </c>
      <c r="H27" s="17" t="s">
        <v>381</v>
      </c>
      <c r="I27" s="17" t="s">
        <v>382</v>
      </c>
      <c r="J27" s="17" t="s">
        <v>383</v>
      </c>
      <c r="K27" s="17" t="s">
        <v>384</v>
      </c>
      <c r="L27" s="17" t="s">
        <v>385</v>
      </c>
      <c r="M27" s="20" t="s">
        <v>386</v>
      </c>
    </row>
    <row r="28" spans="2:13" ht="15" customHeight="1" x14ac:dyDescent="0.2">
      <c r="B28" s="42">
        <v>5</v>
      </c>
      <c r="C28" s="51" t="s">
        <v>113</v>
      </c>
      <c r="D28" s="20" t="s">
        <v>387</v>
      </c>
      <c r="E28" s="18" t="s">
        <v>388</v>
      </c>
      <c r="F28" s="17" t="s">
        <v>389</v>
      </c>
      <c r="G28" s="17" t="s">
        <v>390</v>
      </c>
      <c r="H28" s="17" t="s">
        <v>391</v>
      </c>
      <c r="I28" s="17" t="s">
        <v>392</v>
      </c>
      <c r="J28" s="17" t="s">
        <v>393</v>
      </c>
      <c r="K28" s="17" t="s">
        <v>394</v>
      </c>
      <c r="L28" s="17" t="s">
        <v>395</v>
      </c>
      <c r="M28" s="20" t="s">
        <v>396</v>
      </c>
    </row>
    <row r="29" spans="2:13" ht="15" customHeight="1" x14ac:dyDescent="0.2">
      <c r="B29" s="42">
        <v>6</v>
      </c>
      <c r="C29" s="51" t="s">
        <v>397</v>
      </c>
      <c r="D29" s="20" t="s">
        <v>398</v>
      </c>
      <c r="E29" s="18" t="s">
        <v>399</v>
      </c>
      <c r="F29" s="17" t="s">
        <v>400</v>
      </c>
      <c r="G29" s="17" t="s">
        <v>401</v>
      </c>
      <c r="H29" s="17" t="s">
        <v>402</v>
      </c>
      <c r="I29" s="17" t="s">
        <v>403</v>
      </c>
      <c r="J29" s="17" t="s">
        <v>404</v>
      </c>
      <c r="K29" s="17" t="s">
        <v>405</v>
      </c>
      <c r="L29" s="17" t="s">
        <v>406</v>
      </c>
      <c r="M29" s="20" t="s">
        <v>407</v>
      </c>
    </row>
    <row r="30" spans="2:13" ht="15" customHeight="1" x14ac:dyDescent="0.2">
      <c r="B30" s="42">
        <v>7</v>
      </c>
      <c r="C30" s="51" t="s">
        <v>408</v>
      </c>
      <c r="D30" s="20" t="s">
        <v>409</v>
      </c>
      <c r="E30" s="18" t="s">
        <v>410</v>
      </c>
      <c r="F30" s="17" t="s">
        <v>411</v>
      </c>
      <c r="G30" s="17" t="s">
        <v>412</v>
      </c>
      <c r="H30" s="17" t="s">
        <v>413</v>
      </c>
      <c r="I30" s="17" t="s">
        <v>414</v>
      </c>
      <c r="J30" s="17" t="s">
        <v>415</v>
      </c>
      <c r="K30" s="17" t="s">
        <v>416</v>
      </c>
      <c r="L30" s="17" t="s">
        <v>417</v>
      </c>
      <c r="M30" s="20"/>
    </row>
    <row r="31" spans="2:13" ht="15" customHeight="1" x14ac:dyDescent="0.2">
      <c r="B31" s="42">
        <v>8</v>
      </c>
      <c r="C31" s="51" t="s">
        <v>418</v>
      </c>
      <c r="D31" s="20" t="s">
        <v>419</v>
      </c>
      <c r="E31" s="18" t="s">
        <v>420</v>
      </c>
      <c r="F31" s="17" t="s">
        <v>421</v>
      </c>
      <c r="G31" s="17" t="s">
        <v>422</v>
      </c>
      <c r="H31" s="17" t="s">
        <v>423</v>
      </c>
      <c r="I31" s="17"/>
      <c r="J31" s="17"/>
      <c r="K31" s="17"/>
      <c r="L31" s="17"/>
      <c r="M31" s="20"/>
    </row>
    <row r="32" spans="2:13" ht="15" customHeight="1" x14ac:dyDescent="0.2">
      <c r="B32" s="42">
        <v>9</v>
      </c>
      <c r="C32" s="51" t="s">
        <v>331</v>
      </c>
      <c r="D32" s="20" t="s">
        <v>68</v>
      </c>
      <c r="E32" s="18" t="s">
        <v>332</v>
      </c>
      <c r="F32" s="17" t="s">
        <v>333</v>
      </c>
      <c r="G32" s="17" t="s">
        <v>334</v>
      </c>
      <c r="H32" s="17" t="s">
        <v>335</v>
      </c>
      <c r="I32" s="17" t="s">
        <v>336</v>
      </c>
      <c r="J32" s="17" t="s">
        <v>337</v>
      </c>
      <c r="K32" s="17" t="s">
        <v>338</v>
      </c>
      <c r="L32" s="17" t="s">
        <v>339</v>
      </c>
      <c r="M32" s="20" t="s">
        <v>340</v>
      </c>
    </row>
    <row r="33" spans="2:13" ht="15" customHeight="1" x14ac:dyDescent="0.2">
      <c r="B33" s="42">
        <v>10</v>
      </c>
      <c r="C33" s="51" t="s">
        <v>41</v>
      </c>
      <c r="D33" s="20" t="s">
        <v>69</v>
      </c>
      <c r="E33" s="18" t="s">
        <v>341</v>
      </c>
      <c r="F33" s="17" t="s">
        <v>342</v>
      </c>
      <c r="G33" s="17" t="s">
        <v>343</v>
      </c>
      <c r="H33" s="17" t="s">
        <v>344</v>
      </c>
      <c r="I33" s="17" t="s">
        <v>345</v>
      </c>
      <c r="J33" s="17" t="s">
        <v>346</v>
      </c>
      <c r="K33" s="17" t="s">
        <v>347</v>
      </c>
      <c r="L33" s="17" t="s">
        <v>348</v>
      </c>
      <c r="M33" s="20" t="s">
        <v>349</v>
      </c>
    </row>
    <row r="34" spans="2:13" ht="15" customHeight="1" x14ac:dyDescent="0.2">
      <c r="B34" s="42">
        <v>11</v>
      </c>
      <c r="C34" s="51" t="s">
        <v>294</v>
      </c>
      <c r="D34" s="20" t="s">
        <v>295</v>
      </c>
      <c r="E34" s="18" t="s">
        <v>296</v>
      </c>
      <c r="F34" s="17" t="s">
        <v>297</v>
      </c>
      <c r="G34" s="17" t="s">
        <v>298</v>
      </c>
      <c r="H34" s="17" t="s">
        <v>299</v>
      </c>
      <c r="I34" s="17" t="s">
        <v>300</v>
      </c>
      <c r="J34" s="17" t="s">
        <v>301</v>
      </c>
      <c r="K34" s="17" t="s">
        <v>302</v>
      </c>
      <c r="L34" s="17" t="s">
        <v>303</v>
      </c>
      <c r="M34" s="20" t="s">
        <v>304</v>
      </c>
    </row>
    <row r="35" spans="2:13" ht="15" customHeight="1" x14ac:dyDescent="0.2">
      <c r="B35" s="42">
        <v>12</v>
      </c>
      <c r="C35" s="51" t="s">
        <v>167</v>
      </c>
      <c r="D35" s="20" t="s">
        <v>72</v>
      </c>
      <c r="E35" s="18" t="s">
        <v>563</v>
      </c>
      <c r="F35" s="17" t="s">
        <v>562</v>
      </c>
      <c r="G35" s="17" t="s">
        <v>305</v>
      </c>
      <c r="H35" s="17" t="s">
        <v>306</v>
      </c>
      <c r="I35" s="17" t="s">
        <v>307</v>
      </c>
      <c r="J35" s="17" t="s">
        <v>308</v>
      </c>
      <c r="K35" s="17" t="s">
        <v>309</v>
      </c>
      <c r="L35" s="17" t="s">
        <v>310</v>
      </c>
      <c r="M35" s="20" t="s">
        <v>311</v>
      </c>
    </row>
    <row r="36" spans="2:13" ht="15" customHeight="1" x14ac:dyDescent="0.2">
      <c r="B36" s="42">
        <v>13</v>
      </c>
      <c r="C36" s="51" t="s">
        <v>177</v>
      </c>
      <c r="D36" s="20" t="s">
        <v>73</v>
      </c>
      <c r="E36" s="18" t="s">
        <v>312</v>
      </c>
      <c r="F36" s="17" t="s">
        <v>313</v>
      </c>
      <c r="G36" s="17" t="s">
        <v>314</v>
      </c>
      <c r="H36" s="17" t="s">
        <v>315</v>
      </c>
      <c r="I36" s="17" t="s">
        <v>316</v>
      </c>
      <c r="J36" s="17" t="s">
        <v>317</v>
      </c>
      <c r="K36" s="17" t="s">
        <v>318</v>
      </c>
      <c r="L36" s="17" t="s">
        <v>319</v>
      </c>
      <c r="M36" s="20" t="s">
        <v>320</v>
      </c>
    </row>
    <row r="37" spans="2:13" ht="15" customHeight="1" x14ac:dyDescent="0.2">
      <c r="B37" s="42">
        <v>14</v>
      </c>
      <c r="C37" s="51" t="s">
        <v>321</v>
      </c>
      <c r="D37" s="20" t="s">
        <v>74</v>
      </c>
      <c r="E37" s="18" t="s">
        <v>322</v>
      </c>
      <c r="F37" s="17" t="s">
        <v>323</v>
      </c>
      <c r="G37" s="17" t="s">
        <v>324</v>
      </c>
      <c r="H37" s="17" t="s">
        <v>325</v>
      </c>
      <c r="I37" s="17" t="s">
        <v>326</v>
      </c>
      <c r="J37" s="17" t="s">
        <v>327</v>
      </c>
      <c r="K37" s="17" t="s">
        <v>328</v>
      </c>
      <c r="L37" s="17" t="s">
        <v>329</v>
      </c>
      <c r="M37" s="20" t="s">
        <v>330</v>
      </c>
    </row>
    <row r="38" spans="2:13" ht="15" customHeight="1" x14ac:dyDescent="0.2">
      <c r="B38" s="42">
        <v>15</v>
      </c>
      <c r="C38" s="51" t="s">
        <v>228</v>
      </c>
      <c r="D38" s="20" t="s">
        <v>273</v>
      </c>
      <c r="E38" s="18" t="s">
        <v>274</v>
      </c>
      <c r="F38" s="17" t="s">
        <v>275</v>
      </c>
      <c r="G38" s="17" t="s">
        <v>276</v>
      </c>
      <c r="H38" s="17" t="s">
        <v>277</v>
      </c>
      <c r="I38" s="17" t="s">
        <v>278</v>
      </c>
      <c r="J38" s="17" t="s">
        <v>279</v>
      </c>
      <c r="K38" s="17" t="s">
        <v>280</v>
      </c>
      <c r="L38" s="17" t="s">
        <v>281</v>
      </c>
      <c r="M38" s="20" t="s">
        <v>282</v>
      </c>
    </row>
    <row r="39" spans="2:13" ht="15" customHeight="1" thickBot="1" x14ac:dyDescent="0.25">
      <c r="B39" s="43">
        <v>16</v>
      </c>
      <c r="C39" s="52" t="s">
        <v>283</v>
      </c>
      <c r="D39" s="24" t="s">
        <v>284</v>
      </c>
      <c r="E39" s="22" t="s">
        <v>285</v>
      </c>
      <c r="F39" s="21" t="s">
        <v>286</v>
      </c>
      <c r="G39" s="21" t="s">
        <v>287</v>
      </c>
      <c r="H39" s="21" t="s">
        <v>288</v>
      </c>
      <c r="I39" s="21" t="s">
        <v>289</v>
      </c>
      <c r="J39" s="21" t="s">
        <v>290</v>
      </c>
      <c r="K39" s="21" t="s">
        <v>291</v>
      </c>
      <c r="L39" s="21" t="s">
        <v>292</v>
      </c>
      <c r="M39" s="24" t="s">
        <v>293</v>
      </c>
    </row>
    <row r="40" spans="2:13" ht="12.6" thickTop="1" x14ac:dyDescent="0.2"/>
  </sheetData>
  <sortState xmlns:xlrd2="http://schemas.microsoft.com/office/spreadsheetml/2017/richdata2" ref="B24:M39">
    <sortCondition ref="B24:B39"/>
  </sortState>
  <mergeCells count="10">
    <mergeCell ref="B22:B23"/>
    <mergeCell ref="C22:C23"/>
    <mergeCell ref="D22:D23"/>
    <mergeCell ref="B1:I1"/>
    <mergeCell ref="B2:B3"/>
    <mergeCell ref="C2:C3"/>
    <mergeCell ref="D2:D3"/>
    <mergeCell ref="B21:I21"/>
    <mergeCell ref="E2:M2"/>
    <mergeCell ref="E22:M22"/>
  </mergeCells>
  <phoneticPr fontId="28"/>
  <pageMargins left="0.7" right="0.7" top="0.75" bottom="0.75" header="0.3" footer="0.3"/>
  <pageSetup paperSize="9" scale="89" fitToHeight="2" orientation="landscape" r:id="rId1"/>
  <rowBreaks count="2" manualBreakCount="2">
    <brk id="19" max="16383" man="1"/>
    <brk id="2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AB75"/>
  <sheetViews>
    <sheetView zoomScaleNormal="100" workbookViewId="0"/>
  </sheetViews>
  <sheetFormatPr defaultRowHeight="13.2" x14ac:dyDescent="0.2"/>
  <cols>
    <col min="1" max="1" width="3" customWidth="1"/>
    <col min="2" max="2" width="10.6640625" customWidth="1"/>
    <col min="3" max="3" width="6.6640625" customWidth="1"/>
    <col min="4" max="4" width="3" customWidth="1"/>
    <col min="5" max="5" width="10.6640625" customWidth="1"/>
    <col min="6" max="6" width="6.6640625" customWidth="1"/>
    <col min="7" max="7" width="2.77734375" customWidth="1"/>
    <col min="8" max="8" width="12.6640625" customWidth="1"/>
    <col min="9" max="9" width="2.88671875" customWidth="1"/>
    <col min="10" max="10" width="12.6640625" customWidth="1"/>
    <col min="11" max="11" width="2.77734375" customWidth="1"/>
    <col min="12" max="12" width="12.6640625" customWidth="1"/>
    <col min="13" max="13" width="2.33203125" customWidth="1"/>
    <col min="14" max="14" width="12.6640625" customWidth="1"/>
    <col min="15" max="15" width="6.21875" customWidth="1"/>
    <col min="16" max="16" width="3.44140625" bestFit="1" customWidth="1"/>
    <col min="17" max="17" width="10.77734375" customWidth="1"/>
    <col min="18" max="18" width="3.88671875" customWidth="1"/>
    <col min="19" max="19" width="10.77734375" customWidth="1"/>
    <col min="20" max="20" width="5.21875" customWidth="1"/>
    <col min="22" max="22" width="3.77734375" customWidth="1"/>
    <col min="23" max="23" width="9" bestFit="1" customWidth="1"/>
    <col min="24" max="24" width="10.77734375" customWidth="1"/>
    <col min="25" max="25" width="4.109375" customWidth="1"/>
    <col min="26" max="26" width="10.77734375" customWidth="1"/>
    <col min="27" max="27" width="4.21875" customWidth="1"/>
  </cols>
  <sheetData>
    <row r="1" spans="1:28" x14ac:dyDescent="0.2">
      <c r="B1" t="s">
        <v>26</v>
      </c>
      <c r="E1" t="s">
        <v>27</v>
      </c>
      <c r="H1" t="s">
        <v>28</v>
      </c>
      <c r="L1" t="s">
        <v>29</v>
      </c>
      <c r="Q1" t="s">
        <v>65</v>
      </c>
      <c r="X1" t="s">
        <v>66</v>
      </c>
    </row>
    <row r="3" spans="1:28" x14ac:dyDescent="0.2">
      <c r="A3" s="47">
        <v>16</v>
      </c>
      <c r="B3" s="61" t="s">
        <v>102</v>
      </c>
      <c r="C3" s="58" t="s">
        <v>17</v>
      </c>
      <c r="D3" s="47">
        <v>1</v>
      </c>
      <c r="E3" s="61" t="s">
        <v>102</v>
      </c>
      <c r="F3" s="58" t="s">
        <v>17</v>
      </c>
      <c r="G3" s="47">
        <v>12</v>
      </c>
      <c r="H3" s="60" t="str">
        <f>テーブル3[[#This Row],[選手氏名]]</f>
        <v>安田　大剛</v>
      </c>
      <c r="I3" s="60" t="str">
        <f>テーブル3[[#This Row],[学年]]</f>
        <v>②</v>
      </c>
      <c r="J3" s="60" t="str">
        <f>テーブル3[[#This Row],[学校名]]</f>
        <v>県岐阜商</v>
      </c>
      <c r="K3" s="47">
        <v>5</v>
      </c>
      <c r="L3" s="60" t="str">
        <f>テーブル4[[#This Row],[選手氏名]]</f>
        <v>下田　莉々</v>
      </c>
      <c r="M3" s="60" t="str">
        <f>テーブル4[[#This Row],[学年]]</f>
        <v>①</v>
      </c>
      <c r="N3" s="60" t="str">
        <f>テーブル4[[#This Row],[学校名]]</f>
        <v>県岐阜商</v>
      </c>
      <c r="O3" s="55"/>
      <c r="P3" s="47">
        <v>18</v>
      </c>
      <c r="Q3" t="str">
        <f>H36</f>
        <v>小瀬喜代治</v>
      </c>
      <c r="R3" t="str">
        <f>I36</f>
        <v>①</v>
      </c>
      <c r="S3" t="str">
        <f>H37</f>
        <v>山田　稜真</v>
      </c>
      <c r="T3" t="str">
        <f>I37</f>
        <v>①</v>
      </c>
      <c r="U3" t="str">
        <f>J36</f>
        <v>県岐阜商</v>
      </c>
      <c r="W3" s="47">
        <v>18</v>
      </c>
      <c r="X3" t="str">
        <f>L36</f>
        <v>平光　更彩</v>
      </c>
      <c r="Y3" t="str">
        <f>M36</f>
        <v>②</v>
      </c>
      <c r="Z3" t="str">
        <f>L37</f>
        <v>藤田恵実里</v>
      </c>
      <c r="AA3" t="str">
        <f>M37</f>
        <v>②</v>
      </c>
      <c r="AB3" t="str">
        <f>N36</f>
        <v>岐阜北</v>
      </c>
    </row>
    <row r="4" spans="1:28" x14ac:dyDescent="0.2">
      <c r="A4" s="47">
        <v>9</v>
      </c>
      <c r="B4" s="60" t="s">
        <v>113</v>
      </c>
      <c r="C4" s="58" t="s">
        <v>17</v>
      </c>
      <c r="D4" s="47">
        <v>16</v>
      </c>
      <c r="E4" s="61" t="s">
        <v>134</v>
      </c>
      <c r="F4" s="58" t="s">
        <v>17</v>
      </c>
      <c r="G4" s="47">
        <v>5</v>
      </c>
      <c r="H4" s="60" t="str">
        <f>テーブル3[[#This Row],[選手氏名]]</f>
        <v>山口　雄大</v>
      </c>
      <c r="I4" s="60" t="str">
        <f>テーブル3[[#This Row],[学年]]</f>
        <v>①</v>
      </c>
      <c r="J4" s="60" t="str">
        <f>テーブル3[[#This Row],[学校名]]</f>
        <v>県岐阜商</v>
      </c>
      <c r="K4" s="47">
        <v>31</v>
      </c>
      <c r="L4" s="60" t="str">
        <f>テーブル4[[#This Row],[選手氏名]]</f>
        <v>岩田　侑芽</v>
      </c>
      <c r="M4" s="60" t="str">
        <f>テーブル4[[#This Row],[学年]]</f>
        <v>①</v>
      </c>
      <c r="N4" s="60" t="str">
        <f>テーブル4[[#This Row],[学校名]]</f>
        <v>県岐阜商</v>
      </c>
      <c r="O4" s="55"/>
      <c r="P4" s="47">
        <v>6</v>
      </c>
      <c r="Q4" t="str">
        <f>H38</f>
        <v>青山　拓矢</v>
      </c>
      <c r="R4" t="str">
        <f>I38</f>
        <v>①</v>
      </c>
      <c r="S4" t="str">
        <f>H39</f>
        <v>浜崎　侑弥</v>
      </c>
      <c r="T4" t="str">
        <f>I39</f>
        <v>②</v>
      </c>
      <c r="U4" t="str">
        <f>J38</f>
        <v>県岐阜商</v>
      </c>
      <c r="W4" s="47">
        <v>4</v>
      </c>
      <c r="X4" t="str">
        <f>L38</f>
        <v>飯田ほのか</v>
      </c>
      <c r="Y4" t="str">
        <f>M38</f>
        <v>②</v>
      </c>
      <c r="Z4" t="str">
        <f>L39</f>
        <v>小川　侑紗</v>
      </c>
      <c r="AA4" t="str">
        <f>M39</f>
        <v>②</v>
      </c>
      <c r="AB4" t="str">
        <f>N38</f>
        <v>加納</v>
      </c>
    </row>
    <row r="5" spans="1:28" x14ac:dyDescent="0.2">
      <c r="A5" s="47">
        <v>8</v>
      </c>
      <c r="B5" s="60" t="s">
        <v>17</v>
      </c>
      <c r="C5" s="58" t="s">
        <v>17</v>
      </c>
      <c r="D5" s="47">
        <v>8</v>
      </c>
      <c r="E5" s="61" t="s">
        <v>368</v>
      </c>
      <c r="F5" s="58" t="s">
        <v>17</v>
      </c>
      <c r="G5" s="47">
        <v>15</v>
      </c>
      <c r="H5" s="60" t="str">
        <f>テーブル3[[#This Row],[選手氏名]]</f>
        <v>青山　拓矢</v>
      </c>
      <c r="I5" s="60" t="str">
        <f>テーブル3[[#This Row],[学年]]</f>
        <v>①</v>
      </c>
      <c r="J5" s="60" t="str">
        <f>テーブル3[[#This Row],[学校名]]</f>
        <v>県岐阜商</v>
      </c>
      <c r="K5" s="47">
        <v>22</v>
      </c>
      <c r="L5" s="60" t="str">
        <f>テーブル4[[#This Row],[選手氏名]]</f>
        <v>園井　美月</v>
      </c>
      <c r="M5" s="60" t="str">
        <f>テーブル4[[#This Row],[学年]]</f>
        <v>①</v>
      </c>
      <c r="N5" s="60" t="str">
        <f>テーブル4[[#This Row],[学校名]]</f>
        <v>聖マリア</v>
      </c>
      <c r="O5" s="55"/>
      <c r="P5" s="47">
        <v>20</v>
      </c>
      <c r="Q5" t="str">
        <f>H40</f>
        <v>杉田　健心</v>
      </c>
      <c r="R5" t="str">
        <f>I40</f>
        <v>②</v>
      </c>
      <c r="S5" t="str">
        <f>H41</f>
        <v>鈴木　啓太</v>
      </c>
      <c r="T5" t="str">
        <f>I41</f>
        <v>②</v>
      </c>
      <c r="U5" t="str">
        <f>J40</f>
        <v>岐阜北</v>
      </c>
      <c r="W5" s="47">
        <v>8</v>
      </c>
      <c r="X5" t="str">
        <f>L40</f>
        <v>亀川　蒼空</v>
      </c>
      <c r="Y5" t="str">
        <f>M40</f>
        <v>①</v>
      </c>
      <c r="Z5" t="str">
        <f>L41</f>
        <v>北川　絢奈</v>
      </c>
      <c r="AA5" t="str">
        <f>M41</f>
        <v>②</v>
      </c>
      <c r="AB5" t="str">
        <f>N40</f>
        <v>岐阜北</v>
      </c>
    </row>
    <row r="6" spans="1:28" x14ac:dyDescent="0.2">
      <c r="A6" s="47">
        <v>5</v>
      </c>
      <c r="B6" s="60" t="s">
        <v>134</v>
      </c>
      <c r="C6" s="58" t="s">
        <v>17</v>
      </c>
      <c r="D6" s="47">
        <v>6</v>
      </c>
      <c r="E6" s="61" t="s">
        <v>17</v>
      </c>
      <c r="F6" s="58" t="s">
        <v>17</v>
      </c>
      <c r="G6" s="47">
        <v>30</v>
      </c>
      <c r="H6" s="60" t="str">
        <f>テーブル3[[#This Row],[選手氏名]]</f>
        <v>深尾　風月</v>
      </c>
      <c r="I6" s="60" t="str">
        <f>テーブル3[[#This Row],[学年]]</f>
        <v>②</v>
      </c>
      <c r="J6" s="60" t="str">
        <f>テーブル3[[#This Row],[学校名]]</f>
        <v>県岐阜商</v>
      </c>
      <c r="K6" s="47">
        <v>20</v>
      </c>
      <c r="L6" s="60" t="str">
        <f>テーブル4[[#This Row],[選手氏名]]</f>
        <v>上原　綺里</v>
      </c>
      <c r="M6" s="60" t="str">
        <f>テーブル4[[#This Row],[学年]]</f>
        <v>②</v>
      </c>
      <c r="N6" s="60" t="str">
        <f>テーブル4[[#This Row],[学校名]]</f>
        <v>岐阜</v>
      </c>
      <c r="O6" s="55"/>
      <c r="P6" s="47">
        <v>22</v>
      </c>
      <c r="Q6" t="str">
        <f>H42</f>
        <v>山村　恵史</v>
      </c>
      <c r="R6" t="str">
        <f>I42</f>
        <v>①</v>
      </c>
      <c r="S6" t="str">
        <f>H43</f>
        <v>黒田　晃史</v>
      </c>
      <c r="T6" t="str">
        <f>I43</f>
        <v>②</v>
      </c>
      <c r="U6" t="str">
        <f>J42</f>
        <v>県岐阜商</v>
      </c>
      <c r="W6" s="47">
        <v>22</v>
      </c>
      <c r="X6" t="str">
        <f>L42</f>
        <v>上原　綺里</v>
      </c>
      <c r="Y6" t="str">
        <f>M42</f>
        <v>②</v>
      </c>
      <c r="Z6" t="str">
        <f>L43</f>
        <v>丹羽　絢香</v>
      </c>
      <c r="AA6" t="str">
        <f>M43</f>
        <v>①</v>
      </c>
      <c r="AB6" t="str">
        <f>N42</f>
        <v>岐阜</v>
      </c>
    </row>
    <row r="7" spans="1:28" x14ac:dyDescent="0.2">
      <c r="A7" s="47">
        <v>11</v>
      </c>
      <c r="B7" s="60" t="s">
        <v>145</v>
      </c>
      <c r="C7" s="58" t="s">
        <v>17</v>
      </c>
      <c r="D7" s="47">
        <v>12</v>
      </c>
      <c r="E7" s="61" t="s">
        <v>113</v>
      </c>
      <c r="F7" s="58" t="s">
        <v>17</v>
      </c>
      <c r="G7" s="47">
        <v>18</v>
      </c>
      <c r="H7" s="60" t="str">
        <f>テーブル3[[#This Row],[選手氏名]]</f>
        <v>山村　恵史</v>
      </c>
      <c r="I7" s="60" t="str">
        <f>テーブル3[[#This Row],[学年]]</f>
        <v>①</v>
      </c>
      <c r="J7" s="60" t="str">
        <f>テーブル3[[#This Row],[学校名]]</f>
        <v>県岐阜商</v>
      </c>
      <c r="K7" s="47">
        <v>29</v>
      </c>
      <c r="L7" s="60" t="str">
        <f>テーブル4[[#This Row],[選手氏名]]</f>
        <v>平光　更彩</v>
      </c>
      <c r="M7" s="60" t="str">
        <f>テーブル4[[#This Row],[学年]]</f>
        <v>②</v>
      </c>
      <c r="N7" s="60" t="str">
        <f>テーブル4[[#This Row],[学校名]]</f>
        <v>岐阜北</v>
      </c>
      <c r="O7" s="55"/>
      <c r="P7" s="47">
        <v>10</v>
      </c>
      <c r="Q7" t="str">
        <f>H44</f>
        <v>村田　佑太</v>
      </c>
      <c r="R7" t="str">
        <f>I44</f>
        <v>①</v>
      </c>
      <c r="S7" t="str">
        <f>H45</f>
        <v>伏屋　慶一</v>
      </c>
      <c r="T7" t="str">
        <f>I45</f>
        <v>②</v>
      </c>
      <c r="U7" t="str">
        <f>J44</f>
        <v>岐阜</v>
      </c>
      <c r="W7" s="47">
        <v>3</v>
      </c>
      <c r="X7" t="str">
        <f>L44</f>
        <v>土屋　優音</v>
      </c>
      <c r="Y7" t="str">
        <f>M44</f>
        <v>②</v>
      </c>
      <c r="Z7" t="str">
        <f>L45</f>
        <v>佐々木祐子</v>
      </c>
      <c r="AA7" t="str">
        <f>M45</f>
        <v>①</v>
      </c>
      <c r="AB7" t="str">
        <f>N44</f>
        <v>岐阜</v>
      </c>
    </row>
    <row r="8" spans="1:28" x14ac:dyDescent="0.2">
      <c r="A8" s="47">
        <v>2</v>
      </c>
      <c r="B8" s="60" t="s">
        <v>156</v>
      </c>
      <c r="C8" s="58" t="s">
        <v>17</v>
      </c>
      <c r="D8" s="47">
        <v>10</v>
      </c>
      <c r="E8" s="61" t="s">
        <v>397</v>
      </c>
      <c r="F8" s="58" t="s">
        <v>17</v>
      </c>
      <c r="G8" s="47">
        <v>22</v>
      </c>
      <c r="H8" s="60" t="str">
        <f>テーブル3[[#This Row],[選手氏名]]</f>
        <v>小瀬喜代治</v>
      </c>
      <c r="I8" s="60" t="str">
        <f>テーブル3[[#This Row],[学年]]</f>
        <v>①</v>
      </c>
      <c r="J8" s="60" t="str">
        <f>テーブル3[[#This Row],[学校名]]</f>
        <v>県岐阜商</v>
      </c>
      <c r="K8" s="47">
        <v>11</v>
      </c>
      <c r="L8" s="60" t="str">
        <f>テーブル4[[#This Row],[選手氏名]]</f>
        <v>澤﨑　奈実</v>
      </c>
      <c r="M8" s="60" t="str">
        <f>テーブル4[[#This Row],[学年]]</f>
        <v>②</v>
      </c>
      <c r="N8" s="60" t="str">
        <f>テーブル4[[#This Row],[学校名]]</f>
        <v>各務原西</v>
      </c>
      <c r="O8" s="55"/>
      <c r="P8" s="47">
        <v>9</v>
      </c>
      <c r="Q8" t="str">
        <f>H46</f>
        <v>三宅　　諒</v>
      </c>
      <c r="R8" t="str">
        <f>I46</f>
        <v>②</v>
      </c>
      <c r="S8" t="str">
        <f>H47</f>
        <v>浅野琥太郎</v>
      </c>
      <c r="T8" t="str">
        <f>I47</f>
        <v>①</v>
      </c>
      <c r="U8" t="str">
        <f>J46</f>
        <v>岐阜北</v>
      </c>
      <c r="W8" s="47">
        <v>20</v>
      </c>
      <c r="X8" t="str">
        <f>L46</f>
        <v>福手ももこ</v>
      </c>
      <c r="Y8" t="str">
        <f>M46</f>
        <v>②</v>
      </c>
      <c r="Z8" t="str">
        <f>L47</f>
        <v>梅田　　陽</v>
      </c>
      <c r="AA8" t="str">
        <f>M47</f>
        <v>②</v>
      </c>
      <c r="AB8" t="str">
        <f>N46</f>
        <v>岐阜城北</v>
      </c>
    </row>
    <row r="9" spans="1:28" x14ac:dyDescent="0.2">
      <c r="A9" s="47">
        <v>4</v>
      </c>
      <c r="B9" s="60" t="s">
        <v>209</v>
      </c>
      <c r="C9" s="59" t="s">
        <v>30</v>
      </c>
      <c r="D9" s="47">
        <v>13</v>
      </c>
      <c r="E9" s="61" t="s">
        <v>408</v>
      </c>
      <c r="F9" s="58" t="s">
        <v>17</v>
      </c>
      <c r="G9" s="47">
        <v>2</v>
      </c>
      <c r="H9" s="60" t="str">
        <f>テーブル3[[#This Row],[選手氏名]]</f>
        <v>柳　　忠慶</v>
      </c>
      <c r="I9" s="60" t="str">
        <f>テーブル3[[#This Row],[学年]]</f>
        <v>②</v>
      </c>
      <c r="J9" s="60" t="str">
        <f>テーブル3[[#This Row],[学校名]]</f>
        <v>鹿島朝日</v>
      </c>
      <c r="K9" s="47">
        <v>10</v>
      </c>
      <c r="L9" s="60" t="str">
        <f>テーブル4[[#This Row],[選手氏名]]</f>
        <v>丹羽　絢香</v>
      </c>
      <c r="M9" s="60" t="str">
        <f>テーブル4[[#This Row],[学年]]</f>
        <v>①</v>
      </c>
      <c r="N9" s="60" t="str">
        <f>テーブル4[[#This Row],[学校名]]</f>
        <v>岐阜</v>
      </c>
      <c r="O9" s="55"/>
      <c r="P9" s="47">
        <v>17</v>
      </c>
      <c r="Q9" t="str">
        <f>H48</f>
        <v>川村　祐大</v>
      </c>
      <c r="R9" t="str">
        <f>I48</f>
        <v>②</v>
      </c>
      <c r="S9" t="str">
        <f>H49</f>
        <v>長江　菅太</v>
      </c>
      <c r="T9" t="str">
        <f>I49</f>
        <v>②</v>
      </c>
      <c r="U9" t="str">
        <f>J48</f>
        <v>岐阜北</v>
      </c>
      <c r="W9" s="47">
        <v>11</v>
      </c>
      <c r="X9" t="str">
        <f>L48</f>
        <v>下田　莉々</v>
      </c>
      <c r="Y9" t="str">
        <f>M48</f>
        <v>①</v>
      </c>
      <c r="Z9" t="str">
        <f>L49</f>
        <v>岩田　侑芽</v>
      </c>
      <c r="AA9" t="str">
        <f>M49</f>
        <v>①</v>
      </c>
      <c r="AB9" t="str">
        <f>N48</f>
        <v>県岐阜商</v>
      </c>
    </row>
    <row r="10" spans="1:28" x14ac:dyDescent="0.2">
      <c r="A10" s="47">
        <v>15</v>
      </c>
      <c r="B10" s="60" t="s">
        <v>41</v>
      </c>
      <c r="C10" s="59" t="s">
        <v>39</v>
      </c>
      <c r="D10" s="47">
        <v>3</v>
      </c>
      <c r="E10" s="61" t="s">
        <v>418</v>
      </c>
      <c r="F10" s="58" t="s">
        <v>17</v>
      </c>
      <c r="G10" s="47">
        <v>4</v>
      </c>
      <c r="H10" s="60" t="str">
        <f>テーブル3[[#This Row],[選手氏名]]</f>
        <v>杉田　健心</v>
      </c>
      <c r="I10" s="60" t="str">
        <f>テーブル3[[#This Row],[学年]]</f>
        <v>②</v>
      </c>
      <c r="J10" s="60" t="str">
        <f>テーブル3[[#This Row],[学校名]]</f>
        <v>岐阜北</v>
      </c>
      <c r="K10" s="47">
        <v>26</v>
      </c>
      <c r="L10" s="60" t="str">
        <f>テーブル4[[#This Row],[選手氏名]]</f>
        <v>福井　　優</v>
      </c>
      <c r="M10" s="60" t="str">
        <f>テーブル4[[#This Row],[学年]]</f>
        <v>①</v>
      </c>
      <c r="N10" s="60" t="str">
        <f>テーブル4[[#This Row],[学校名]]</f>
        <v>岐阜</v>
      </c>
      <c r="O10" s="55"/>
      <c r="P10" s="47">
        <v>3</v>
      </c>
      <c r="Q10" t="str">
        <f>H50</f>
        <v>奥村　陽太</v>
      </c>
      <c r="R10" t="str">
        <f>I50</f>
        <v>②</v>
      </c>
      <c r="S10" t="str">
        <f>H51</f>
        <v>山下銀之丞</v>
      </c>
      <c r="T10" t="str">
        <f>I51</f>
        <v>②</v>
      </c>
      <c r="U10" t="str">
        <f>J50</f>
        <v>岐阜北</v>
      </c>
      <c r="W10" s="47">
        <v>15</v>
      </c>
      <c r="X10" t="str">
        <f>L50</f>
        <v>細川　真由</v>
      </c>
      <c r="Y10" t="str">
        <f>M50</f>
        <v>②</v>
      </c>
      <c r="Z10" t="str">
        <f>L51</f>
        <v>福井　　優</v>
      </c>
      <c r="AA10" t="str">
        <f>M51</f>
        <v>①</v>
      </c>
      <c r="AB10" t="str">
        <f>N50</f>
        <v>岐阜</v>
      </c>
    </row>
    <row r="11" spans="1:28" x14ac:dyDescent="0.2">
      <c r="A11" s="47">
        <v>3</v>
      </c>
      <c r="B11" s="60" t="s">
        <v>167</v>
      </c>
      <c r="C11" s="59" t="s">
        <v>31</v>
      </c>
      <c r="D11" s="47">
        <v>2</v>
      </c>
      <c r="E11" s="61" t="s">
        <v>331</v>
      </c>
      <c r="F11" s="59" t="s">
        <v>30</v>
      </c>
      <c r="G11" s="47">
        <v>31</v>
      </c>
      <c r="H11" s="60" t="str">
        <f>テーブル3[[#This Row],[選手氏名]]</f>
        <v>浜崎　侑弥</v>
      </c>
      <c r="I11" s="60" t="str">
        <f>テーブル3[[#This Row],[学年]]</f>
        <v>②</v>
      </c>
      <c r="J11" s="60" t="str">
        <f>テーブル3[[#This Row],[学校名]]</f>
        <v>県岐阜商</v>
      </c>
      <c r="K11" s="47">
        <v>2</v>
      </c>
      <c r="L11" s="60" t="str">
        <f>テーブル4[[#This Row],[選手氏名]]</f>
        <v>丹羽　絢子</v>
      </c>
      <c r="M11" s="60" t="str">
        <f>テーブル4[[#This Row],[学年]]</f>
        <v>①</v>
      </c>
      <c r="N11" s="60" t="str">
        <f>テーブル4[[#This Row],[学校名]]</f>
        <v>岐阜</v>
      </c>
      <c r="O11" s="55"/>
      <c r="P11" s="47">
        <v>2</v>
      </c>
      <c r="Q11" t="str">
        <f>H52</f>
        <v>長尾　侑和</v>
      </c>
      <c r="R11" t="str">
        <f>I52</f>
        <v>②</v>
      </c>
      <c r="S11" t="str">
        <f>H53</f>
        <v>佐藤　　漣</v>
      </c>
      <c r="T11" t="str">
        <f>I53</f>
        <v>②</v>
      </c>
      <c r="U11" t="str">
        <f>J52</f>
        <v>大垣東</v>
      </c>
      <c r="W11" s="47">
        <v>7</v>
      </c>
      <c r="X11" t="str">
        <f>L52</f>
        <v>堀　　みう</v>
      </c>
      <c r="Y11" t="str">
        <f>M52</f>
        <v>②</v>
      </c>
      <c r="Z11" t="str">
        <f>L53</f>
        <v>平野　和奏</v>
      </c>
      <c r="AA11" t="str">
        <f>M53</f>
        <v>②</v>
      </c>
      <c r="AB11" t="str">
        <f>N52</f>
        <v>大垣北</v>
      </c>
    </row>
    <row r="12" spans="1:28" x14ac:dyDescent="0.2">
      <c r="A12" s="47">
        <v>14</v>
      </c>
      <c r="B12" s="60" t="s">
        <v>177</v>
      </c>
      <c r="C12" s="59" t="s">
        <v>31</v>
      </c>
      <c r="D12" s="47">
        <v>5</v>
      </c>
      <c r="E12" s="61" t="s">
        <v>41</v>
      </c>
      <c r="F12" s="59" t="s">
        <v>30</v>
      </c>
      <c r="G12" s="47">
        <v>20</v>
      </c>
      <c r="H12" s="60" t="str">
        <f>テーブル3[[#This Row],[選手氏名]]</f>
        <v>笠井　祐樹</v>
      </c>
      <c r="I12" s="60" t="str">
        <f>テーブル3[[#This Row],[学年]]</f>
        <v>②</v>
      </c>
      <c r="J12" s="60" t="str">
        <f>テーブル3[[#This Row],[学校名]]</f>
        <v>大垣北</v>
      </c>
      <c r="K12" s="47">
        <v>14</v>
      </c>
      <c r="L12" s="60" t="str">
        <f>テーブル4[[#This Row],[選手氏名]]</f>
        <v>𠮷村　咲乃</v>
      </c>
      <c r="M12" s="60" t="str">
        <f>テーブル4[[#This Row],[学年]]</f>
        <v>②</v>
      </c>
      <c r="N12" s="60" t="str">
        <f>テーブル4[[#This Row],[学校名]]</f>
        <v>岐阜北</v>
      </c>
      <c r="O12" s="55"/>
      <c r="P12" s="47">
        <v>4</v>
      </c>
      <c r="Q12" t="str">
        <f>H54</f>
        <v>北野　旦佳</v>
      </c>
      <c r="R12" t="str">
        <f>I54</f>
        <v>②</v>
      </c>
      <c r="S12" t="str">
        <f>H55</f>
        <v>横山　崇史</v>
      </c>
      <c r="T12" t="str">
        <f>I55</f>
        <v>②</v>
      </c>
      <c r="U12" t="str">
        <f>J54</f>
        <v>大垣北</v>
      </c>
      <c r="W12" s="47">
        <v>21</v>
      </c>
      <c r="X12" t="str">
        <f>L54</f>
        <v>渡邉　珠玖</v>
      </c>
      <c r="Y12" t="str">
        <f>M54</f>
        <v>②</v>
      </c>
      <c r="Z12" t="str">
        <f>L55</f>
        <v>山﨑　悠加</v>
      </c>
      <c r="AA12" t="str">
        <f>M55</f>
        <v>①</v>
      </c>
      <c r="AB12" t="str">
        <f>N54</f>
        <v>大垣北</v>
      </c>
    </row>
    <row r="13" spans="1:28" x14ac:dyDescent="0.2">
      <c r="A13" s="47">
        <v>7</v>
      </c>
      <c r="B13" s="60" t="s">
        <v>188</v>
      </c>
      <c r="C13" s="59" t="s">
        <v>31</v>
      </c>
      <c r="D13" s="47">
        <v>4</v>
      </c>
      <c r="E13" s="61" t="s">
        <v>294</v>
      </c>
      <c r="F13" s="58" t="s">
        <v>31</v>
      </c>
      <c r="G13" s="47">
        <v>6</v>
      </c>
      <c r="H13" s="60" t="str">
        <f>テーブル3[[#This Row],[選手氏名]]</f>
        <v>佐藤　　漣</v>
      </c>
      <c r="I13" s="60" t="str">
        <f>テーブル3[[#This Row],[学年]]</f>
        <v>②</v>
      </c>
      <c r="J13" s="60" t="str">
        <f>テーブル3[[#This Row],[学校名]]</f>
        <v>大垣東</v>
      </c>
      <c r="K13" s="47">
        <v>21</v>
      </c>
      <c r="L13" s="60" t="str">
        <f>テーブル4[[#This Row],[選手氏名]]</f>
        <v>堀　　みう</v>
      </c>
      <c r="M13" s="60" t="str">
        <f>テーブル4[[#This Row],[学年]]</f>
        <v>②</v>
      </c>
      <c r="N13" s="60" t="str">
        <f>テーブル4[[#This Row],[学校名]]</f>
        <v>大垣北</v>
      </c>
      <c r="O13" s="55"/>
      <c r="P13" s="47">
        <v>11</v>
      </c>
      <c r="Q13" t="str">
        <f>H56</f>
        <v>中村　洸翔</v>
      </c>
      <c r="R13" t="str">
        <f>I56</f>
        <v>②</v>
      </c>
      <c r="S13" t="str">
        <f>H57</f>
        <v>橋本　知暖</v>
      </c>
      <c r="T13" t="str">
        <f>I57</f>
        <v>②</v>
      </c>
      <c r="U13" t="str">
        <f>J56</f>
        <v>大垣南</v>
      </c>
      <c r="W13" s="47">
        <v>23</v>
      </c>
      <c r="X13" t="str">
        <f>L56</f>
        <v>大橋　奈桜</v>
      </c>
      <c r="Y13" t="str">
        <f>M56</f>
        <v>②</v>
      </c>
      <c r="Z13" t="str">
        <f>L57</f>
        <v>岩川　由奈</v>
      </c>
      <c r="AA13" t="str">
        <f>M57</f>
        <v>②</v>
      </c>
      <c r="AB13" t="str">
        <f>N56</f>
        <v>大垣南</v>
      </c>
    </row>
    <row r="14" spans="1:28" x14ac:dyDescent="0.2">
      <c r="A14" s="47">
        <v>12</v>
      </c>
      <c r="B14" s="60" t="s">
        <v>199</v>
      </c>
      <c r="C14" s="59" t="s">
        <v>31</v>
      </c>
      <c r="D14" s="47">
        <v>7</v>
      </c>
      <c r="E14" s="61" t="s">
        <v>167</v>
      </c>
      <c r="F14" s="58" t="s">
        <v>31</v>
      </c>
      <c r="G14" s="47">
        <v>26</v>
      </c>
      <c r="H14" s="60" t="str">
        <f>テーブル3[[#This Row],[選手氏名]]</f>
        <v>中村　洸翔</v>
      </c>
      <c r="I14" s="60" t="str">
        <f>テーブル3[[#This Row],[学年]]</f>
        <v>②</v>
      </c>
      <c r="J14" s="60" t="str">
        <f>テーブル3[[#This Row],[学校名]]</f>
        <v>大垣南</v>
      </c>
      <c r="K14" s="47">
        <v>7</v>
      </c>
      <c r="L14" s="60" t="str">
        <f>テーブル4[[#This Row],[選手氏名]]</f>
        <v>服部市桜里</v>
      </c>
      <c r="M14" s="60" t="str">
        <f>テーブル4[[#This Row],[学年]]</f>
        <v>②</v>
      </c>
      <c r="N14" s="60" t="str">
        <f>テーブル4[[#This Row],[学校名]]</f>
        <v>大垣北</v>
      </c>
      <c r="O14" s="55"/>
      <c r="P14" s="47">
        <v>23</v>
      </c>
      <c r="Q14" t="str">
        <f>H58</f>
        <v>三品　遥輝</v>
      </c>
      <c r="R14" t="str">
        <f>I58</f>
        <v>②</v>
      </c>
      <c r="S14" t="str">
        <f>H59</f>
        <v>尾関日乃佑</v>
      </c>
      <c r="T14" t="str">
        <f>I59</f>
        <v>②</v>
      </c>
      <c r="U14" t="str">
        <f>J58</f>
        <v>関</v>
      </c>
      <c r="W14" s="47">
        <v>6</v>
      </c>
      <c r="X14" t="str">
        <f>L58</f>
        <v>片岡　心菜</v>
      </c>
      <c r="Y14" t="str">
        <f>M58</f>
        <v>②</v>
      </c>
      <c r="Z14" t="str">
        <f>L59</f>
        <v>日置　心音</v>
      </c>
      <c r="AA14" t="str">
        <f>M59</f>
        <v>②</v>
      </c>
      <c r="AB14" t="str">
        <f>N58</f>
        <v>関商工</v>
      </c>
    </row>
    <row r="15" spans="1:28" x14ac:dyDescent="0.2">
      <c r="A15" s="47">
        <v>1</v>
      </c>
      <c r="B15" s="60" t="s">
        <v>228</v>
      </c>
      <c r="C15" s="59" t="s">
        <v>32</v>
      </c>
      <c r="D15" s="47">
        <v>11</v>
      </c>
      <c r="E15" s="61" t="s">
        <v>177</v>
      </c>
      <c r="F15" s="58" t="s">
        <v>31</v>
      </c>
      <c r="G15" s="47">
        <v>29</v>
      </c>
      <c r="H15" s="60" t="str">
        <f>テーブル3[[#This Row],[選手氏名]]</f>
        <v>三品　遥輝</v>
      </c>
      <c r="I15" s="60" t="str">
        <f>テーブル3[[#This Row],[学年]]</f>
        <v>②</v>
      </c>
      <c r="J15" s="60" t="str">
        <f>テーブル3[[#This Row],[学校名]]</f>
        <v>関</v>
      </c>
      <c r="K15" s="47">
        <v>30</v>
      </c>
      <c r="L15" s="60" t="str">
        <f>テーブル4[[#This Row],[選手氏名]]</f>
        <v>平野　和奏</v>
      </c>
      <c r="M15" s="60" t="str">
        <f>テーブル4[[#This Row],[学年]]</f>
        <v>②</v>
      </c>
      <c r="N15" s="60" t="str">
        <f>テーブル4[[#This Row],[学校名]]</f>
        <v>大垣北</v>
      </c>
      <c r="O15" s="55"/>
      <c r="P15" s="47">
        <v>5</v>
      </c>
      <c r="Q15" t="str">
        <f>H60</f>
        <v>伊左治遥人</v>
      </c>
      <c r="R15" t="str">
        <f>I60</f>
        <v>②</v>
      </c>
      <c r="S15" t="str">
        <f>H61</f>
        <v>久保　宏斗</v>
      </c>
      <c r="T15" t="str">
        <f>I61</f>
        <v>②</v>
      </c>
      <c r="U15" t="str">
        <f>J60</f>
        <v>可児</v>
      </c>
      <c r="W15" s="47">
        <v>14</v>
      </c>
      <c r="X15" t="str">
        <f>L60</f>
        <v>髙木純愛梨</v>
      </c>
      <c r="Y15" t="str">
        <f>M60</f>
        <v>②</v>
      </c>
      <c r="Z15" t="str">
        <f>L61</f>
        <v>水野　心菜</v>
      </c>
      <c r="AA15" t="str">
        <f>M61</f>
        <v>①</v>
      </c>
      <c r="AB15" t="str">
        <f>N60</f>
        <v>東濃実</v>
      </c>
    </row>
    <row r="16" spans="1:28" x14ac:dyDescent="0.2">
      <c r="A16" s="47">
        <v>13</v>
      </c>
      <c r="B16" s="60" t="s">
        <v>239</v>
      </c>
      <c r="C16" s="59" t="s">
        <v>32</v>
      </c>
      <c r="D16" s="47">
        <v>15</v>
      </c>
      <c r="E16" s="61" t="s">
        <v>321</v>
      </c>
      <c r="F16" s="58" t="s">
        <v>31</v>
      </c>
      <c r="G16" s="47">
        <v>11</v>
      </c>
      <c r="H16" s="60" t="str">
        <f>テーブル3[[#This Row],[選手氏名]]</f>
        <v>尾関日乃佑</v>
      </c>
      <c r="I16" s="60" t="str">
        <f>テーブル3[[#This Row],[学年]]</f>
        <v>②</v>
      </c>
      <c r="J16" s="60" t="str">
        <f>テーブル3[[#This Row],[学校名]]</f>
        <v>関</v>
      </c>
      <c r="K16" s="47">
        <v>6</v>
      </c>
      <c r="L16" s="60" t="str">
        <f>テーブル4[[#This Row],[選手氏名]]</f>
        <v>塩谷　友菜</v>
      </c>
      <c r="M16" s="60" t="str">
        <f>テーブル4[[#This Row],[学年]]</f>
        <v>②</v>
      </c>
      <c r="N16" s="60" t="str">
        <f>テーブル4[[#This Row],[学校名]]</f>
        <v>大垣東</v>
      </c>
      <c r="O16" s="55"/>
      <c r="P16" s="47">
        <v>15</v>
      </c>
      <c r="Q16" t="str">
        <f>H62</f>
        <v>小杉　修蔵</v>
      </c>
      <c r="R16" t="str">
        <f>I62</f>
        <v>②</v>
      </c>
      <c r="S16" t="str">
        <f>H63</f>
        <v>波多野一太</v>
      </c>
      <c r="T16" t="str">
        <f>I63</f>
        <v>①</v>
      </c>
      <c r="U16" t="str">
        <f>J62</f>
        <v>帝京大可児</v>
      </c>
      <c r="W16" s="47">
        <v>9</v>
      </c>
      <c r="X16" t="str">
        <f>L62</f>
        <v>松永　珠莉</v>
      </c>
      <c r="Y16" t="str">
        <f>M62</f>
        <v>②</v>
      </c>
      <c r="Z16" t="str">
        <f>L63</f>
        <v>後藤　夢海</v>
      </c>
      <c r="AA16" t="str">
        <f>M63</f>
        <v>②</v>
      </c>
      <c r="AB16" t="str">
        <f>N62</f>
        <v>東濃実</v>
      </c>
    </row>
    <row r="17" spans="1:28" x14ac:dyDescent="0.2">
      <c r="A17" s="47">
        <v>10</v>
      </c>
      <c r="B17" s="61" t="s">
        <v>250</v>
      </c>
      <c r="C17" s="59" t="s">
        <v>32</v>
      </c>
      <c r="D17" s="47">
        <v>9</v>
      </c>
      <c r="E17" s="61" t="s">
        <v>228</v>
      </c>
      <c r="F17" s="58" t="s">
        <v>32</v>
      </c>
      <c r="G17" s="47">
        <v>23</v>
      </c>
      <c r="H17" s="60" t="str">
        <f>テーブル3[[#This Row],[選手氏名]]</f>
        <v>伊左治遥人</v>
      </c>
      <c r="I17" s="60" t="str">
        <f>テーブル3[[#This Row],[学年]]</f>
        <v>②</v>
      </c>
      <c r="J17" s="60" t="str">
        <f>テーブル3[[#This Row],[学校名]]</f>
        <v>可児</v>
      </c>
      <c r="K17" s="47">
        <v>27</v>
      </c>
      <c r="L17" s="60" t="str">
        <f>テーブル4[[#This Row],[選手氏名]]</f>
        <v>田口　心優</v>
      </c>
      <c r="M17" s="60" t="str">
        <f>テーブル4[[#This Row],[学年]]</f>
        <v>②</v>
      </c>
      <c r="N17" s="60" t="str">
        <f>テーブル4[[#This Row],[学校名]]</f>
        <v>関</v>
      </c>
      <c r="O17" s="55"/>
      <c r="P17" s="47">
        <v>8</v>
      </c>
      <c r="Q17" t="str">
        <f>H64</f>
        <v>大野　昊大</v>
      </c>
      <c r="R17" t="str">
        <f>I64</f>
        <v>②</v>
      </c>
      <c r="S17" t="str">
        <f>H65</f>
        <v>熊崎　一絆</v>
      </c>
      <c r="T17" t="str">
        <f>I65</f>
        <v>②</v>
      </c>
      <c r="U17" t="str">
        <f>J64</f>
        <v>関商工</v>
      </c>
      <c r="W17" s="47">
        <v>2</v>
      </c>
      <c r="X17" t="str">
        <f>L64</f>
        <v>後藤　累伽</v>
      </c>
      <c r="Y17" t="str">
        <f>M64</f>
        <v>②</v>
      </c>
      <c r="Z17" t="str">
        <f>L65</f>
        <v>永瀨　綾華</v>
      </c>
      <c r="AA17" t="str">
        <f>M65</f>
        <v>②</v>
      </c>
      <c r="AB17" t="str">
        <f>N64</f>
        <v>東濃実</v>
      </c>
    </row>
    <row r="18" spans="1:28" x14ac:dyDescent="0.2">
      <c r="A18" s="47">
        <v>6</v>
      </c>
      <c r="B18" s="61" t="s">
        <v>261</v>
      </c>
      <c r="C18" s="59" t="s">
        <v>32</v>
      </c>
      <c r="D18" s="47">
        <v>14</v>
      </c>
      <c r="E18" s="61" t="s">
        <v>283</v>
      </c>
      <c r="F18" s="58" t="s">
        <v>32</v>
      </c>
      <c r="G18" s="47">
        <v>14</v>
      </c>
      <c r="H18" s="60" t="str">
        <f>テーブル3[[#This Row],[選手氏名]]</f>
        <v>小杉　修蔵</v>
      </c>
      <c r="I18" s="60" t="str">
        <f>テーブル3[[#This Row],[学年]]</f>
        <v>②</v>
      </c>
      <c r="J18" s="60" t="str">
        <f>テーブル3[[#This Row],[学校名]]</f>
        <v>帝京大可児</v>
      </c>
      <c r="K18" s="47">
        <v>19</v>
      </c>
      <c r="L18" s="60" t="str">
        <f>テーブル4[[#This Row],[選手氏名]]</f>
        <v>日置　心音</v>
      </c>
      <c r="M18" s="60" t="str">
        <f>テーブル4[[#This Row],[学年]]</f>
        <v>②</v>
      </c>
      <c r="N18" s="60" t="str">
        <f>テーブル4[[#This Row],[学校名]]</f>
        <v>関商工</v>
      </c>
      <c r="O18" s="55"/>
      <c r="P18" s="47">
        <v>16</v>
      </c>
      <c r="Q18" t="str">
        <f>H66</f>
        <v>伊藤　　汀</v>
      </c>
      <c r="R18" t="str">
        <f>I66</f>
        <v>②</v>
      </c>
      <c r="S18" t="str">
        <f>H67</f>
        <v>今井　柊吾</v>
      </c>
      <c r="T18" t="str">
        <f>I67</f>
        <v>②</v>
      </c>
      <c r="U18" t="str">
        <f>J66</f>
        <v>可児工</v>
      </c>
      <c r="W18" s="47">
        <v>16</v>
      </c>
      <c r="X18" t="str">
        <f>L66</f>
        <v>田口　心優</v>
      </c>
      <c r="Y18" t="str">
        <f>M66</f>
        <v>②</v>
      </c>
      <c r="Z18" t="str">
        <f>L67</f>
        <v>野口　莉央</v>
      </c>
      <c r="AA18" t="str">
        <f>M67</f>
        <v>②</v>
      </c>
      <c r="AB18" t="str">
        <f>N66</f>
        <v>関</v>
      </c>
    </row>
    <row r="19" spans="1:28" x14ac:dyDescent="0.2">
      <c r="B19" s="40"/>
      <c r="C19" s="55"/>
      <c r="E19" s="40"/>
      <c r="F19" s="55"/>
      <c r="G19" s="47">
        <v>7</v>
      </c>
      <c r="H19" s="60" t="str">
        <f>テーブル3[[#This Row],[選手氏名]]</f>
        <v>波多野一太</v>
      </c>
      <c r="I19" s="60" t="str">
        <f>テーブル3[[#This Row],[学年]]</f>
        <v>①</v>
      </c>
      <c r="J19" s="60" t="str">
        <f>テーブル3[[#This Row],[学校名]]</f>
        <v>帝京大可児</v>
      </c>
      <c r="K19" s="47">
        <v>4</v>
      </c>
      <c r="L19" s="60" t="str">
        <f>テーブル4[[#This Row],[選手氏名]]</f>
        <v>松永　珠莉</v>
      </c>
      <c r="M19" s="60" t="str">
        <f>テーブル4[[#This Row],[学年]]</f>
        <v>②</v>
      </c>
      <c r="N19" s="60" t="str">
        <f>テーブル4[[#This Row],[学校名]]</f>
        <v>東濃実</v>
      </c>
      <c r="O19" s="55"/>
      <c r="P19" s="47">
        <v>7</v>
      </c>
      <c r="Q19" t="str">
        <f>H68</f>
        <v>加藤　佑真</v>
      </c>
      <c r="R19" t="str">
        <f>I68</f>
        <v>②</v>
      </c>
      <c r="S19" t="str">
        <f>H69</f>
        <v>加藤　樹真</v>
      </c>
      <c r="T19" t="str">
        <f>I69</f>
        <v>②</v>
      </c>
      <c r="U19" t="str">
        <f>J68</f>
        <v>麗澤瑞浪</v>
      </c>
      <c r="W19" s="47">
        <v>5</v>
      </c>
      <c r="X19" t="str">
        <f>L68</f>
        <v>吉村　知優</v>
      </c>
      <c r="Y19" t="str">
        <f>M68</f>
        <v>②</v>
      </c>
      <c r="Z19" t="str">
        <f>L69</f>
        <v>藤吉　優香</v>
      </c>
      <c r="AA19" t="str">
        <f>M69</f>
        <v>②</v>
      </c>
      <c r="AB19" t="str">
        <f>N68</f>
        <v>可児</v>
      </c>
    </row>
    <row r="20" spans="1:28" x14ac:dyDescent="0.2">
      <c r="B20" s="40"/>
      <c r="C20" s="55"/>
      <c r="E20" s="40"/>
      <c r="F20" s="55"/>
      <c r="G20" s="47">
        <v>27</v>
      </c>
      <c r="H20" s="60" t="str">
        <f>テーブル3[[#This Row],[選手氏名]]</f>
        <v>江川　尚希</v>
      </c>
      <c r="I20" s="60" t="str">
        <f>テーブル3[[#This Row],[学年]]</f>
        <v>②</v>
      </c>
      <c r="J20" s="60" t="str">
        <f>テーブル3[[#This Row],[学校名]]</f>
        <v>関有知</v>
      </c>
      <c r="K20" s="47">
        <v>15</v>
      </c>
      <c r="L20" s="60" t="str">
        <f>テーブル4[[#This Row],[選手氏名]]</f>
        <v>吉村　知優</v>
      </c>
      <c r="M20" s="60" t="str">
        <f>テーブル4[[#This Row],[学年]]</f>
        <v>②</v>
      </c>
      <c r="N20" s="60" t="str">
        <f>テーブル4[[#This Row],[学校名]]</f>
        <v>可児</v>
      </c>
      <c r="O20" s="55"/>
      <c r="P20" s="47">
        <v>19</v>
      </c>
      <c r="Q20" t="str">
        <f>H70</f>
        <v>白井幸太朗</v>
      </c>
      <c r="R20" t="str">
        <f>I70</f>
        <v>①</v>
      </c>
      <c r="S20" t="str">
        <f>H71</f>
        <v>山本　悠生</v>
      </c>
      <c r="T20" t="str">
        <f>I71</f>
        <v>①</v>
      </c>
      <c r="U20" t="str">
        <f>J70</f>
        <v>麗澤瑞浪</v>
      </c>
      <c r="W20" s="47">
        <v>19</v>
      </c>
      <c r="X20" t="str">
        <f>L70</f>
        <v>古林　優衣</v>
      </c>
      <c r="Y20" t="str">
        <f>M70</f>
        <v>①</v>
      </c>
      <c r="Z20" t="str">
        <f>L71</f>
        <v>森　彩花里</v>
      </c>
      <c r="AA20" t="str">
        <f>M71</f>
        <v>①</v>
      </c>
      <c r="AB20" t="str">
        <f>N70</f>
        <v>麗澤瑞浪</v>
      </c>
    </row>
    <row r="21" spans="1:28" x14ac:dyDescent="0.2">
      <c r="B21" s="40"/>
      <c r="C21" s="46"/>
      <c r="E21" s="40"/>
      <c r="F21" s="46"/>
      <c r="G21" s="47">
        <v>19</v>
      </c>
      <c r="H21" s="60" t="str">
        <f>テーブル3[[#This Row],[選手氏名]]</f>
        <v>佐藤　櫂舟</v>
      </c>
      <c r="I21" s="60" t="str">
        <f>テーブル3[[#This Row],[学年]]</f>
        <v>②</v>
      </c>
      <c r="J21" s="60" t="str">
        <f>テーブル3[[#This Row],[学校名]]</f>
        <v>帝京大可児</v>
      </c>
      <c r="K21" s="47">
        <v>18</v>
      </c>
      <c r="L21" s="60" t="str">
        <f>テーブル4[[#This Row],[選手氏名]]</f>
        <v>髙木純愛梨</v>
      </c>
      <c r="M21" s="60" t="str">
        <f>テーブル4[[#This Row],[学年]]</f>
        <v>②</v>
      </c>
      <c r="N21" s="60" t="str">
        <f>テーブル4[[#This Row],[学校名]]</f>
        <v>東濃実</v>
      </c>
      <c r="O21" s="55"/>
      <c r="P21" s="47">
        <v>21</v>
      </c>
      <c r="Q21" t="str">
        <f>H72</f>
        <v>橋詰　拡輝</v>
      </c>
      <c r="R21" t="str">
        <f>I72</f>
        <v>①</v>
      </c>
      <c r="S21" t="str">
        <f>H73</f>
        <v>後藤　朝陽</v>
      </c>
      <c r="T21" t="str">
        <f>I73</f>
        <v>②</v>
      </c>
      <c r="U21" t="str">
        <f>J72</f>
        <v>恵那</v>
      </c>
      <c r="W21" s="47">
        <v>17</v>
      </c>
      <c r="X21" t="str">
        <f>L72</f>
        <v>池俣　知佳</v>
      </c>
      <c r="Y21" t="str">
        <f>M72</f>
        <v>①</v>
      </c>
      <c r="Z21" t="str">
        <f>L73</f>
        <v>鈴木　心遥</v>
      </c>
      <c r="AA21" t="str">
        <f>M73</f>
        <v>②</v>
      </c>
      <c r="AB21" t="str">
        <f>N72</f>
        <v>多治見北</v>
      </c>
    </row>
    <row r="22" spans="1:28" x14ac:dyDescent="0.2">
      <c r="B22" s="40"/>
      <c r="C22" s="46"/>
      <c r="E22" s="48"/>
      <c r="F22" s="46"/>
      <c r="G22" s="47">
        <v>21</v>
      </c>
      <c r="H22" s="60" t="str">
        <f>テーブル3[[#This Row],[選手氏名]]</f>
        <v>塩崎　一護</v>
      </c>
      <c r="I22" s="60" t="str">
        <f>テーブル3[[#This Row],[学年]]</f>
        <v>②</v>
      </c>
      <c r="J22" s="60" t="str">
        <f>テーブル3[[#This Row],[学校名]]</f>
        <v>麗澤瑞浪</v>
      </c>
      <c r="K22" s="47">
        <v>23</v>
      </c>
      <c r="L22" s="60" t="str">
        <f>テーブル4[[#This Row],[選手氏名]]</f>
        <v>前田　彩羽</v>
      </c>
      <c r="M22" s="60" t="str">
        <f>テーブル4[[#This Row],[学年]]</f>
        <v>①</v>
      </c>
      <c r="N22" s="60" t="str">
        <f>テーブル4[[#This Row],[学校名]]</f>
        <v>帝京大可児</v>
      </c>
      <c r="O22" s="55"/>
      <c r="P22" s="47">
        <v>14</v>
      </c>
      <c r="Q22" t="str">
        <f>H74</f>
        <v>山崎正二朗</v>
      </c>
      <c r="R22" t="str">
        <f>I74</f>
        <v>②</v>
      </c>
      <c r="S22" t="str">
        <f>H75</f>
        <v>田中　智稀</v>
      </c>
      <c r="T22" t="str">
        <f>I75</f>
        <v>①</v>
      </c>
      <c r="U22" t="str">
        <f>J74</f>
        <v>麗澤瑞浪</v>
      </c>
      <c r="W22" s="47">
        <v>10</v>
      </c>
      <c r="X22" t="str">
        <f>L74</f>
        <v>藤田　紗衣</v>
      </c>
      <c r="Y22" t="str">
        <f>M74</f>
        <v>②</v>
      </c>
      <c r="Z22" t="str">
        <f>L75</f>
        <v>大石茉理奈</v>
      </c>
      <c r="AA22" t="str">
        <f>M75</f>
        <v>②</v>
      </c>
      <c r="AB22" t="str">
        <f>N74</f>
        <v>多治見北</v>
      </c>
    </row>
    <row r="23" spans="1:28" x14ac:dyDescent="0.2">
      <c r="B23" s="40"/>
      <c r="C23" s="46"/>
      <c r="E23" s="40"/>
      <c r="F23" s="46"/>
      <c r="G23" s="47">
        <v>28</v>
      </c>
      <c r="H23" s="60" t="str">
        <f>テーブル3[[#This Row],[選手氏名]]</f>
        <v>加藤　樹真</v>
      </c>
      <c r="I23" s="60" t="str">
        <f>テーブル3[[#This Row],[学年]]</f>
        <v>②</v>
      </c>
      <c r="J23" s="60" t="str">
        <f>テーブル3[[#This Row],[学校名]]</f>
        <v>麗澤瑞浪</v>
      </c>
      <c r="K23" s="47">
        <v>13</v>
      </c>
      <c r="L23" s="60" t="str">
        <f>テーブル4[[#This Row],[選手氏名]]</f>
        <v>後藤　累伽</v>
      </c>
      <c r="M23" s="60" t="str">
        <f>テーブル4[[#This Row],[学年]]</f>
        <v>②</v>
      </c>
      <c r="N23" s="60" t="str">
        <f>テーブル4[[#This Row],[学校名]]</f>
        <v>東濃実</v>
      </c>
      <c r="O23" s="55"/>
    </row>
    <row r="24" spans="1:28" x14ac:dyDescent="0.2">
      <c r="B24" s="48"/>
      <c r="C24" s="46"/>
      <c r="E24" s="48"/>
      <c r="F24" s="46"/>
      <c r="G24" s="47">
        <v>13</v>
      </c>
      <c r="H24" s="60" t="str">
        <f>テーブル3[[#This Row],[選手氏名]]</f>
        <v>橋詰　拡輝</v>
      </c>
      <c r="I24" s="60" t="str">
        <f>テーブル3[[#This Row],[学年]]</f>
        <v>①</v>
      </c>
      <c r="J24" s="60" t="str">
        <f>テーブル3[[#This Row],[学校名]]</f>
        <v>恵那</v>
      </c>
      <c r="K24" s="47">
        <v>12</v>
      </c>
      <c r="L24" s="60" t="str">
        <f>テーブル4[[#This Row],[選手氏名]]</f>
        <v>古林　優衣</v>
      </c>
      <c r="M24" s="60" t="str">
        <f>テーブル4[[#This Row],[学年]]</f>
        <v>①</v>
      </c>
      <c r="N24" s="60" t="str">
        <f>テーブル4[[#This Row],[学校名]]</f>
        <v>麗澤瑞浪</v>
      </c>
      <c r="O24" s="55"/>
    </row>
    <row r="25" spans="1:28" x14ac:dyDescent="0.2">
      <c r="B25" s="48"/>
      <c r="C25" s="46"/>
      <c r="E25" s="40"/>
      <c r="F25" s="55"/>
      <c r="G25" s="47">
        <v>10</v>
      </c>
      <c r="H25" s="60" t="str">
        <f>テーブル3[[#This Row],[選手氏名]]</f>
        <v>山本　悠生</v>
      </c>
      <c r="I25" s="60" t="str">
        <f>テーブル3[[#This Row],[学年]]</f>
        <v>①</v>
      </c>
      <c r="J25" s="60" t="str">
        <f>テーブル3[[#This Row],[学校名]]</f>
        <v>麗澤瑞浪</v>
      </c>
      <c r="K25" s="47">
        <v>28</v>
      </c>
      <c r="L25" s="60" t="str">
        <f>テーブル4[[#This Row],[選手氏名]]</f>
        <v>池俣　知佳</v>
      </c>
      <c r="M25" s="60" t="str">
        <f>テーブル4[[#This Row],[学年]]</f>
        <v>①</v>
      </c>
      <c r="N25" s="60" t="str">
        <f>テーブル4[[#This Row],[学校名]]</f>
        <v>多治見北</v>
      </c>
      <c r="O25" s="55"/>
    </row>
    <row r="26" spans="1:28" x14ac:dyDescent="0.2">
      <c r="B26" s="49"/>
      <c r="C26" s="46"/>
      <c r="E26" s="40"/>
      <c r="F26" s="46"/>
      <c r="G26" s="47">
        <v>3</v>
      </c>
      <c r="H26" s="60" t="str">
        <f>テーブル3[[#This Row],[選手氏名]]</f>
        <v>山崎正二朗</v>
      </c>
      <c r="I26" s="60" t="str">
        <f>テーブル3[[#This Row],[学年]]</f>
        <v>②</v>
      </c>
      <c r="J26" s="60" t="str">
        <f>テーブル3[[#This Row],[学校名]]</f>
        <v>麗澤瑞浪</v>
      </c>
      <c r="K26" s="47">
        <v>3</v>
      </c>
      <c r="L26" s="60" t="str">
        <f>テーブル4[[#This Row],[選手氏名]]</f>
        <v>田牧　里渉</v>
      </c>
      <c r="M26" s="60" t="str">
        <f>テーブル4[[#This Row],[学年]]</f>
        <v>②</v>
      </c>
      <c r="N26" s="60" t="str">
        <f>テーブル4[[#This Row],[学校名]]</f>
        <v>多治見北</v>
      </c>
      <c r="O26" s="55"/>
    </row>
    <row r="27" spans="1:28" x14ac:dyDescent="0.2">
      <c r="C27" s="46"/>
      <c r="E27" s="48"/>
      <c r="F27" s="46"/>
    </row>
    <row r="28" spans="1:28" x14ac:dyDescent="0.2">
      <c r="B28" s="45"/>
      <c r="C28" s="46"/>
      <c r="E28" s="48"/>
      <c r="F28" s="55"/>
    </row>
    <row r="29" spans="1:28" x14ac:dyDescent="0.2">
      <c r="B29" s="45"/>
      <c r="C29" s="46"/>
      <c r="E29" s="48"/>
      <c r="F29" s="55"/>
    </row>
    <row r="30" spans="1:28" x14ac:dyDescent="0.2">
      <c r="B30" s="45"/>
      <c r="C30" s="46"/>
      <c r="E30" s="48"/>
      <c r="F30" s="55"/>
    </row>
    <row r="31" spans="1:28" x14ac:dyDescent="0.2">
      <c r="E31" s="40"/>
      <c r="F31" s="55"/>
    </row>
    <row r="33" spans="2:24" ht="31.5" customHeight="1" x14ac:dyDescent="0.2"/>
    <row r="34" spans="2:24" x14ac:dyDescent="0.2">
      <c r="H34" t="s">
        <v>33</v>
      </c>
      <c r="L34" t="s">
        <v>34</v>
      </c>
    </row>
    <row r="36" spans="2:24" ht="18" customHeight="1" x14ac:dyDescent="0.2">
      <c r="H36" s="1" t="str">
        <f>勝ち上がりD!A3</f>
        <v>小瀬喜代治</v>
      </c>
      <c r="I36" s="1" t="str">
        <f>勝ち上がりD!B3</f>
        <v>①</v>
      </c>
      <c r="J36" s="1" t="str">
        <f>勝ち上がりD!C3</f>
        <v>県岐阜商</v>
      </c>
      <c r="L36" s="1" t="str">
        <f>勝ち上がりD!F3</f>
        <v>平光　更彩</v>
      </c>
      <c r="M36" s="1" t="str">
        <f>勝ち上がりD!G3</f>
        <v>②</v>
      </c>
      <c r="N36" s="1" t="str">
        <f>勝ち上がりD!H3</f>
        <v>岐阜北</v>
      </c>
      <c r="O36" s="55"/>
      <c r="P36" s="63"/>
      <c r="Q36" s="67"/>
      <c r="R36" s="62"/>
      <c r="S36" s="63"/>
      <c r="T36" s="63"/>
      <c r="U36" s="72"/>
      <c r="V36" s="73"/>
    </row>
    <row r="37" spans="2:24" ht="18" customHeight="1" x14ac:dyDescent="0.2">
      <c r="H37" s="1" t="str">
        <f>勝ち上がりD!A4</f>
        <v>山田　稜真</v>
      </c>
      <c r="I37" s="3" t="str">
        <f>勝ち上がりD!B4</f>
        <v>①</v>
      </c>
      <c r="J37" s="1">
        <f>勝ち上がりD!C4</f>
        <v>0</v>
      </c>
      <c r="L37" s="1" t="str">
        <f>勝ち上がりD!F4</f>
        <v>藤田恵実里</v>
      </c>
      <c r="M37" s="1" t="str">
        <f>勝ち上がりD!G4</f>
        <v>②</v>
      </c>
      <c r="N37" s="1">
        <f>勝ち上がりD!H4</f>
        <v>0</v>
      </c>
      <c r="O37" s="55"/>
      <c r="P37" s="63"/>
      <c r="Q37" s="67"/>
      <c r="R37" s="62"/>
      <c r="S37" s="63"/>
      <c r="U37" s="68"/>
      <c r="V37" s="62"/>
    </row>
    <row r="38" spans="2:24" ht="18" customHeight="1" x14ac:dyDescent="0.2">
      <c r="B38" s="63"/>
      <c r="C38" s="62"/>
      <c r="E38" s="63"/>
      <c r="F38" s="62"/>
      <c r="H38" s="1" t="str">
        <f>勝ち上がりD!A5</f>
        <v>青山　拓矢</v>
      </c>
      <c r="I38" s="2" t="str">
        <f>勝ち上がりD!B5</f>
        <v>①</v>
      </c>
      <c r="J38" s="1" t="str">
        <f>勝ち上がりD!C5</f>
        <v>県岐阜商</v>
      </c>
      <c r="L38" s="1" t="str">
        <f>勝ち上がりD!F5</f>
        <v>飯田ほのか</v>
      </c>
      <c r="M38" s="1" t="str">
        <f>勝ち上がりD!G5</f>
        <v>②</v>
      </c>
      <c r="N38" s="1" t="str">
        <f>勝ち上がりD!H5</f>
        <v>加納</v>
      </c>
      <c r="O38" s="55"/>
      <c r="P38" s="63"/>
      <c r="Q38" s="67"/>
      <c r="R38" s="62"/>
      <c r="S38" s="63"/>
      <c r="T38" s="63"/>
      <c r="U38" s="72"/>
      <c r="V38" s="73"/>
    </row>
    <row r="39" spans="2:24" ht="18" customHeight="1" x14ac:dyDescent="0.2">
      <c r="B39" s="63"/>
      <c r="C39" s="62"/>
      <c r="E39" s="63"/>
      <c r="F39" s="62"/>
      <c r="H39" s="1" t="str">
        <f>勝ち上がりD!A6</f>
        <v>浜崎　侑弥</v>
      </c>
      <c r="I39" s="3" t="str">
        <f>勝ち上がりD!B6</f>
        <v>②</v>
      </c>
      <c r="J39" s="1">
        <f>勝ち上がりD!C6</f>
        <v>0</v>
      </c>
      <c r="L39" s="1" t="str">
        <f>勝ち上がりD!F6</f>
        <v>小川　侑紗</v>
      </c>
      <c r="M39" s="1" t="str">
        <f>勝ち上がりD!G6</f>
        <v>②</v>
      </c>
      <c r="N39" s="1">
        <f>勝ち上がりD!H6</f>
        <v>0</v>
      </c>
      <c r="O39" s="55"/>
      <c r="P39" s="63"/>
      <c r="Q39" s="67"/>
      <c r="R39" s="62"/>
      <c r="S39" s="63"/>
      <c r="U39" s="68"/>
      <c r="V39" s="62"/>
    </row>
    <row r="40" spans="2:24" ht="18" customHeight="1" x14ac:dyDescent="0.2">
      <c r="B40" s="63"/>
      <c r="C40" s="62"/>
      <c r="E40" s="63"/>
      <c r="F40" s="62"/>
      <c r="H40" s="1" t="str">
        <f>勝ち上がりD!A7</f>
        <v>杉田　健心</v>
      </c>
      <c r="I40" s="2" t="str">
        <f>勝ち上がりD!B7</f>
        <v>②</v>
      </c>
      <c r="J40" s="1" t="str">
        <f>勝ち上がりD!C7</f>
        <v>岐阜北</v>
      </c>
      <c r="L40" s="1" t="str">
        <f>勝ち上がりD!F7</f>
        <v>亀川　蒼空</v>
      </c>
      <c r="M40" s="1" t="str">
        <f>勝ち上がりD!G7</f>
        <v>①</v>
      </c>
      <c r="N40" s="1" t="str">
        <f>勝ち上がりD!H7</f>
        <v>岐阜北</v>
      </c>
      <c r="O40" s="55"/>
      <c r="P40" s="63"/>
      <c r="Q40" s="68"/>
      <c r="R40" s="62"/>
      <c r="S40" s="63"/>
      <c r="T40" s="63"/>
      <c r="U40" s="69"/>
      <c r="V40" s="63"/>
    </row>
    <row r="41" spans="2:24" ht="18" customHeight="1" x14ac:dyDescent="0.2">
      <c r="B41" s="63"/>
      <c r="C41" s="62"/>
      <c r="E41" s="63"/>
      <c r="F41" s="62"/>
      <c r="H41" s="1" t="str">
        <f>勝ち上がりD!A8</f>
        <v>鈴木　啓太</v>
      </c>
      <c r="I41" s="3" t="str">
        <f>勝ち上がりD!B8</f>
        <v>②</v>
      </c>
      <c r="J41" s="1">
        <f>勝ち上がりD!C8</f>
        <v>0</v>
      </c>
      <c r="L41" s="1" t="str">
        <f>勝ち上がりD!F8</f>
        <v>北川　絢奈</v>
      </c>
      <c r="M41" s="1" t="str">
        <f>勝ち上がりD!G8</f>
        <v>②</v>
      </c>
      <c r="N41" s="1">
        <f>勝ち上がりD!H8</f>
        <v>0</v>
      </c>
      <c r="O41" s="55"/>
      <c r="P41" s="63"/>
      <c r="Q41" s="68"/>
      <c r="R41" s="62"/>
      <c r="S41" s="63"/>
      <c r="U41" s="69"/>
    </row>
    <row r="42" spans="2:24" ht="18" customHeight="1" x14ac:dyDescent="0.2">
      <c r="B42" s="63"/>
      <c r="C42" s="62"/>
      <c r="E42" s="63"/>
      <c r="F42" s="62"/>
      <c r="H42" s="1" t="str">
        <f>勝ち上がりD!A9</f>
        <v>山村　恵史</v>
      </c>
      <c r="I42" s="2" t="str">
        <f>勝ち上がりD!B9</f>
        <v>①</v>
      </c>
      <c r="J42" s="1" t="str">
        <f>勝ち上がりD!C9</f>
        <v>県岐阜商</v>
      </c>
      <c r="L42" s="1" t="str">
        <f>勝ち上がりD!F9</f>
        <v>上原　綺里</v>
      </c>
      <c r="M42" s="1" t="str">
        <f>勝ち上がりD!G9</f>
        <v>②</v>
      </c>
      <c r="N42" s="1" t="str">
        <f>勝ち上がりD!H9</f>
        <v>岐阜</v>
      </c>
      <c r="O42" s="55"/>
      <c r="P42" s="63"/>
      <c r="Q42" s="69"/>
      <c r="R42" s="62"/>
      <c r="S42" s="63"/>
      <c r="T42" s="63"/>
      <c r="U42" s="69"/>
      <c r="V42" s="63"/>
    </row>
    <row r="43" spans="2:24" ht="18" customHeight="1" x14ac:dyDescent="0.2">
      <c r="B43" s="63"/>
      <c r="C43" s="62"/>
      <c r="E43" s="63"/>
      <c r="F43" s="62"/>
      <c r="H43" s="1" t="str">
        <f>勝ち上がりD!A10</f>
        <v>黒田　晃史</v>
      </c>
      <c r="I43" s="3" t="str">
        <f>勝ち上がりD!B10</f>
        <v>②</v>
      </c>
      <c r="J43" s="1">
        <f>勝ち上がりD!C10</f>
        <v>0</v>
      </c>
      <c r="L43" s="1" t="str">
        <f>勝ち上がりD!F10</f>
        <v>丹羽　絢香</v>
      </c>
      <c r="M43" s="1" t="str">
        <f>勝ち上がりD!G10</f>
        <v>①</v>
      </c>
      <c r="N43" s="1">
        <f>勝ち上がりD!H10</f>
        <v>0</v>
      </c>
      <c r="O43" s="55"/>
      <c r="P43" s="63"/>
      <c r="Q43" s="69"/>
      <c r="R43" s="62"/>
      <c r="S43" s="63"/>
      <c r="U43" s="69"/>
      <c r="X43" s="45"/>
    </row>
    <row r="44" spans="2:24" ht="18" customHeight="1" x14ac:dyDescent="0.2">
      <c r="B44" s="63"/>
      <c r="C44" s="62"/>
      <c r="E44" s="63"/>
      <c r="F44" s="62"/>
      <c r="H44" s="1" t="str">
        <f>勝ち上がりD!A11</f>
        <v>村田　佑太</v>
      </c>
      <c r="I44" s="2" t="str">
        <f>勝ち上がりD!B11</f>
        <v>①</v>
      </c>
      <c r="J44" s="1" t="str">
        <f>勝ち上がりD!C11</f>
        <v>岐阜</v>
      </c>
      <c r="L44" s="1" t="str">
        <f>勝ち上がりD!F11</f>
        <v>土屋　優音</v>
      </c>
      <c r="M44" s="1" t="str">
        <f>勝ち上がりD!G11</f>
        <v>②</v>
      </c>
      <c r="N44" s="1" t="str">
        <f>勝ち上がりD!H11</f>
        <v>岐阜</v>
      </c>
      <c r="O44" s="55"/>
    </row>
    <row r="45" spans="2:24" ht="18" customHeight="1" x14ac:dyDescent="0.2">
      <c r="B45" s="63"/>
      <c r="C45" s="62"/>
      <c r="E45" s="63"/>
      <c r="F45" s="62"/>
      <c r="H45" s="1" t="str">
        <f>勝ち上がりD!A12</f>
        <v>伏屋　慶一</v>
      </c>
      <c r="I45" s="3" t="str">
        <f>勝ち上がりD!B12</f>
        <v>②</v>
      </c>
      <c r="J45" s="1">
        <f>勝ち上がりD!C12</f>
        <v>0</v>
      </c>
      <c r="L45" s="1" t="str">
        <f>勝ち上がりD!F12</f>
        <v>佐々木祐子</v>
      </c>
      <c r="M45" s="1" t="str">
        <f>勝ち上がりD!G12</f>
        <v>①</v>
      </c>
      <c r="N45" s="1">
        <f>勝ち上がりD!H12</f>
        <v>0</v>
      </c>
      <c r="O45" s="55"/>
      <c r="P45" s="64">
        <v>1</v>
      </c>
      <c r="Q45" s="70" t="s">
        <v>81</v>
      </c>
      <c r="R45" s="88" t="s">
        <v>100</v>
      </c>
      <c r="S45" s="71" t="s">
        <v>37</v>
      </c>
      <c r="U45" s="71" t="s">
        <v>84</v>
      </c>
      <c r="V45" s="88" t="s">
        <v>100</v>
      </c>
      <c r="W45" s="71" t="s">
        <v>87</v>
      </c>
      <c r="X45" s="63"/>
    </row>
    <row r="46" spans="2:24" ht="18" customHeight="1" x14ac:dyDescent="0.2">
      <c r="H46" s="1" t="str">
        <f>勝ち上がりD!A13</f>
        <v>三宅　　諒</v>
      </c>
      <c r="I46" s="2" t="str">
        <f>勝ち上がりD!B13</f>
        <v>②</v>
      </c>
      <c r="J46" s="1" t="str">
        <f>勝ち上がりD!C13</f>
        <v>岐阜北</v>
      </c>
      <c r="L46" s="1" t="str">
        <f>勝ち上がりD!F13</f>
        <v>福手ももこ</v>
      </c>
      <c r="M46" s="1" t="str">
        <f>勝ち上がりD!G13</f>
        <v>②</v>
      </c>
      <c r="N46" s="1" t="str">
        <f>勝ち上がりD!H13</f>
        <v>岐阜城北</v>
      </c>
      <c r="O46" s="55"/>
      <c r="P46" s="65"/>
      <c r="Q46" s="70"/>
      <c r="R46" s="66"/>
      <c r="S46" s="71"/>
      <c r="U46" s="71"/>
      <c r="V46" s="66"/>
      <c r="W46" s="71"/>
      <c r="X46" s="63"/>
    </row>
    <row r="47" spans="2:24" ht="18" customHeight="1" x14ac:dyDescent="0.2">
      <c r="H47" s="1" t="str">
        <f>勝ち上がりD!A14</f>
        <v>浅野琥太郎</v>
      </c>
      <c r="I47" s="3" t="str">
        <f>勝ち上がりD!B14</f>
        <v>①</v>
      </c>
      <c r="J47" s="1">
        <f>勝ち上がりD!C14</f>
        <v>0</v>
      </c>
      <c r="L47" s="1" t="str">
        <f>勝ち上がりD!F14</f>
        <v>梅田　　陽</v>
      </c>
      <c r="M47" s="1" t="str">
        <f>勝ち上がりD!G14</f>
        <v>②</v>
      </c>
      <c r="N47" s="1">
        <f>勝ち上がりD!H14</f>
        <v>0</v>
      </c>
      <c r="O47" s="55"/>
      <c r="P47" s="64">
        <v>2</v>
      </c>
      <c r="Q47" s="70" t="s">
        <v>92</v>
      </c>
      <c r="R47" s="88" t="s">
        <v>101</v>
      </c>
      <c r="S47" s="71" t="s">
        <v>37</v>
      </c>
      <c r="U47" s="71" t="s">
        <v>80</v>
      </c>
      <c r="V47" s="88" t="s">
        <v>100</v>
      </c>
      <c r="W47" s="71" t="s">
        <v>42</v>
      </c>
      <c r="X47" s="63"/>
    </row>
    <row r="48" spans="2:24" ht="18" customHeight="1" x14ac:dyDescent="0.2">
      <c r="H48" s="1" t="str">
        <f>勝ち上がりD!A15</f>
        <v>川村　祐大</v>
      </c>
      <c r="I48" s="2" t="str">
        <f>勝ち上がりD!B15</f>
        <v>②</v>
      </c>
      <c r="J48" s="1" t="str">
        <f>勝ち上がりD!C15</f>
        <v>岐阜北</v>
      </c>
      <c r="L48" s="1" t="str">
        <f>勝ち上がりD!F15</f>
        <v>下田　莉々</v>
      </c>
      <c r="M48" s="1" t="str">
        <f>勝ち上がりD!G15</f>
        <v>①</v>
      </c>
      <c r="N48" s="1" t="str">
        <f>勝ち上がりD!H15</f>
        <v>県岐阜商</v>
      </c>
      <c r="O48" s="55"/>
      <c r="P48" s="65"/>
      <c r="Q48" s="70"/>
      <c r="R48" s="66"/>
      <c r="S48" s="71"/>
      <c r="U48" s="71"/>
      <c r="V48" s="66"/>
      <c r="W48" s="71"/>
      <c r="X48" s="63"/>
    </row>
    <row r="49" spans="8:26" ht="18" customHeight="1" x14ac:dyDescent="0.2">
      <c r="H49" s="1" t="str">
        <f>勝ち上がりD!A16</f>
        <v>長江　菅太</v>
      </c>
      <c r="I49" s="3" t="str">
        <f>勝ち上がりD!B16</f>
        <v>②</v>
      </c>
      <c r="J49" s="1">
        <f>勝ち上がりD!C16</f>
        <v>0</v>
      </c>
      <c r="L49" s="1" t="str">
        <f>勝ち上がりD!F16</f>
        <v>岩田　侑芽</v>
      </c>
      <c r="M49" s="1" t="str">
        <f>勝ち上がりD!G16</f>
        <v>①</v>
      </c>
      <c r="N49" s="1">
        <f>勝ち上がりD!H16</f>
        <v>0</v>
      </c>
      <c r="O49" s="55"/>
      <c r="P49" s="64">
        <v>3</v>
      </c>
      <c r="Q49" s="70" t="s">
        <v>89</v>
      </c>
      <c r="R49" s="88" t="s">
        <v>101</v>
      </c>
      <c r="S49" s="71" t="s">
        <v>37</v>
      </c>
      <c r="U49" s="71" t="s">
        <v>83</v>
      </c>
      <c r="V49" s="88" t="s">
        <v>100</v>
      </c>
      <c r="W49" s="71" t="s">
        <v>87</v>
      </c>
      <c r="X49" s="63"/>
    </row>
    <row r="50" spans="8:26" ht="18" customHeight="1" x14ac:dyDescent="0.2">
      <c r="H50" s="1" t="str">
        <f>勝ち上がりD!A17</f>
        <v>奥村　陽太</v>
      </c>
      <c r="I50" s="2" t="str">
        <f>勝ち上がりD!B17</f>
        <v>②</v>
      </c>
      <c r="J50" s="1" t="str">
        <f>勝ち上がりD!C17</f>
        <v>岐阜北</v>
      </c>
      <c r="L50" s="1" t="str">
        <f>勝ち上がりD!F17</f>
        <v>細川　真由</v>
      </c>
      <c r="M50" s="1" t="str">
        <f>勝ち上がりD!G17</f>
        <v>②</v>
      </c>
      <c r="N50" s="1" t="str">
        <f>勝ち上がりD!H17</f>
        <v>岐阜</v>
      </c>
      <c r="O50" s="55"/>
      <c r="P50" s="65"/>
      <c r="Q50" s="70"/>
      <c r="R50" s="66"/>
      <c r="S50" s="71"/>
      <c r="U50" s="71"/>
      <c r="V50" s="66"/>
      <c r="W50" s="71"/>
      <c r="X50" s="63"/>
    </row>
    <row r="51" spans="8:26" ht="18" customHeight="1" x14ac:dyDescent="0.2">
      <c r="H51" s="1" t="str">
        <f>勝ち上がりD!A18</f>
        <v>山下銀之丞</v>
      </c>
      <c r="I51" s="3" t="str">
        <f>勝ち上がりD!B18</f>
        <v>②</v>
      </c>
      <c r="J51" s="1">
        <f>勝ち上がりD!C18</f>
        <v>0</v>
      </c>
      <c r="L51" s="1" t="str">
        <f>勝ち上がりD!F18</f>
        <v>福井　　優</v>
      </c>
      <c r="M51" s="1" t="str">
        <f>勝ち上がりD!G18</f>
        <v>①</v>
      </c>
      <c r="N51" s="1">
        <f>勝ち上がりD!H18</f>
        <v>0</v>
      </c>
      <c r="O51" s="55"/>
      <c r="P51" s="64">
        <v>4</v>
      </c>
      <c r="Q51" s="70" t="s">
        <v>82</v>
      </c>
      <c r="R51" s="88" t="s">
        <v>560</v>
      </c>
      <c r="S51" s="71" t="s">
        <v>37</v>
      </c>
      <c r="U51" s="71" t="s">
        <v>85</v>
      </c>
      <c r="V51" s="88" t="s">
        <v>100</v>
      </c>
      <c r="W51" s="71" t="s">
        <v>87</v>
      </c>
      <c r="X51" s="63"/>
    </row>
    <row r="52" spans="8:26" ht="18" customHeight="1" x14ac:dyDescent="0.2">
      <c r="H52" s="1" t="str">
        <f>勝ち上がりD!A19</f>
        <v>長尾　侑和</v>
      </c>
      <c r="I52" s="2" t="str">
        <f>勝ち上がりD!B19</f>
        <v>②</v>
      </c>
      <c r="J52" s="1" t="str">
        <f>勝ち上がりD!C19</f>
        <v>大垣東</v>
      </c>
      <c r="L52" s="1" t="str">
        <f>勝ち上がりD!F19</f>
        <v>堀　　みう</v>
      </c>
      <c r="M52" s="1" t="str">
        <f>勝ち上がりD!G19</f>
        <v>②</v>
      </c>
      <c r="N52" s="1" t="str">
        <f>勝ち上がりD!H19</f>
        <v>大垣北</v>
      </c>
      <c r="O52" s="55"/>
      <c r="P52" s="65"/>
      <c r="Q52" s="70"/>
      <c r="R52" s="66"/>
      <c r="S52" s="71"/>
      <c r="U52" s="71"/>
      <c r="V52" s="66"/>
      <c r="W52" s="71"/>
      <c r="X52" s="63"/>
    </row>
    <row r="53" spans="8:26" ht="18" customHeight="1" x14ac:dyDescent="0.2">
      <c r="H53" s="1" t="str">
        <f>勝ち上がりD!A20</f>
        <v>佐藤　　漣</v>
      </c>
      <c r="I53" s="3" t="str">
        <f>勝ち上がりD!B20</f>
        <v>②</v>
      </c>
      <c r="J53" s="1">
        <f>勝ち上がりD!C20</f>
        <v>0</v>
      </c>
      <c r="L53" s="1" t="str">
        <f>勝ち上がりD!F20</f>
        <v>平野　和奏</v>
      </c>
      <c r="M53" s="1" t="str">
        <f>勝ち上がりD!G20</f>
        <v>②</v>
      </c>
      <c r="N53" s="1">
        <f>勝ち上がりD!H20</f>
        <v>0</v>
      </c>
      <c r="O53" s="55"/>
      <c r="P53" s="64">
        <v>5</v>
      </c>
      <c r="Q53" s="70" t="s">
        <v>91</v>
      </c>
      <c r="R53" s="88" t="s">
        <v>101</v>
      </c>
      <c r="S53" s="71" t="s">
        <v>36</v>
      </c>
      <c r="U53" s="71" t="s">
        <v>86</v>
      </c>
      <c r="V53" s="88" t="s">
        <v>100</v>
      </c>
      <c r="W53" s="71" t="s">
        <v>87</v>
      </c>
      <c r="X53" s="63"/>
      <c r="Y53" s="66"/>
      <c r="Z53" s="71"/>
    </row>
    <row r="54" spans="8:26" ht="18" customHeight="1" x14ac:dyDescent="0.2">
      <c r="H54" s="1" t="str">
        <f>勝ち上がりD!A21</f>
        <v>北野　旦佳</v>
      </c>
      <c r="I54" s="2" t="str">
        <f>勝ち上がりD!B21</f>
        <v>②</v>
      </c>
      <c r="J54" s="1" t="str">
        <f>勝ち上がりD!C21</f>
        <v>大垣北</v>
      </c>
      <c r="L54" s="1" t="str">
        <f>勝ち上がりD!F21</f>
        <v>渡邉　珠玖</v>
      </c>
      <c r="M54" s="1" t="str">
        <f>勝ち上がりD!G21</f>
        <v>②</v>
      </c>
      <c r="N54" s="1" t="str">
        <f>勝ち上がりD!H21</f>
        <v>大垣北</v>
      </c>
      <c r="O54" s="55"/>
      <c r="P54" s="65"/>
      <c r="Q54" s="70"/>
      <c r="R54" s="66"/>
      <c r="S54" s="71"/>
      <c r="U54" s="71"/>
      <c r="V54" s="66"/>
      <c r="W54" s="71"/>
      <c r="X54" s="63"/>
      <c r="Y54" s="66"/>
      <c r="Z54" s="71"/>
    </row>
    <row r="55" spans="8:26" ht="18" customHeight="1" x14ac:dyDescent="0.2">
      <c r="H55" s="1" t="str">
        <f>勝ち上がりD!A22</f>
        <v>横山　崇史</v>
      </c>
      <c r="I55" s="3" t="str">
        <f>勝ち上がりD!B22</f>
        <v>②</v>
      </c>
      <c r="J55" s="1">
        <f>勝ち上がりD!C22</f>
        <v>0</v>
      </c>
      <c r="L55" s="1" t="str">
        <f>勝ち上がりD!F22</f>
        <v>山﨑　悠加</v>
      </c>
      <c r="M55" s="1" t="str">
        <f>勝ち上がりD!G22</f>
        <v>①</v>
      </c>
      <c r="N55" s="1">
        <f>勝ち上がりD!H22</f>
        <v>0</v>
      </c>
      <c r="O55" s="55"/>
      <c r="P55" s="64">
        <v>6</v>
      </c>
      <c r="Q55" s="70" t="s">
        <v>90</v>
      </c>
      <c r="R55" s="88" t="s">
        <v>100</v>
      </c>
      <c r="S55" s="71" t="s">
        <v>37</v>
      </c>
      <c r="U55" s="71" t="s">
        <v>78</v>
      </c>
      <c r="V55" s="88" t="s">
        <v>100</v>
      </c>
      <c r="W55" s="71" t="s">
        <v>96</v>
      </c>
      <c r="X55" s="63"/>
    </row>
    <row r="56" spans="8:26" ht="18" customHeight="1" x14ac:dyDescent="0.2">
      <c r="H56" s="1" t="str">
        <f>勝ち上がりD!A23</f>
        <v>中村　洸翔</v>
      </c>
      <c r="I56" s="2" t="str">
        <f>勝ち上がりD!B23</f>
        <v>②</v>
      </c>
      <c r="J56" s="1" t="str">
        <f>勝ち上がりD!C23</f>
        <v>大垣南</v>
      </c>
      <c r="L56" s="1" t="str">
        <f>勝ち上がりD!F23</f>
        <v>大橋　奈桜</v>
      </c>
      <c r="M56" s="1" t="str">
        <f>勝ち上がりD!G23</f>
        <v>②</v>
      </c>
      <c r="N56" s="1" t="str">
        <f>勝ち上がりD!H23</f>
        <v>大垣南</v>
      </c>
      <c r="O56" s="55"/>
      <c r="P56" s="65"/>
      <c r="Q56" s="70"/>
      <c r="R56" s="66"/>
      <c r="S56" s="71"/>
      <c r="U56" s="71"/>
      <c r="V56" s="66"/>
      <c r="W56" s="71"/>
      <c r="X56" s="63"/>
    </row>
    <row r="57" spans="8:26" ht="18" customHeight="1" x14ac:dyDescent="0.2">
      <c r="H57" s="1" t="str">
        <f>勝ち上がりD!A24</f>
        <v>橋本　知暖</v>
      </c>
      <c r="I57" s="3" t="str">
        <f>勝ち上がりD!B24</f>
        <v>②</v>
      </c>
      <c r="J57" s="1">
        <f>勝ち上がりD!C24</f>
        <v>0</v>
      </c>
      <c r="L57" s="1" t="str">
        <f>勝ち上がりD!F24</f>
        <v>岩川　由奈</v>
      </c>
      <c r="M57" s="1" t="str">
        <f>勝ち上がりD!G24</f>
        <v>②</v>
      </c>
      <c r="N57" s="1">
        <f>勝ち上がりD!H24</f>
        <v>0</v>
      </c>
      <c r="O57" s="55"/>
      <c r="P57" s="64">
        <v>7</v>
      </c>
      <c r="Q57" s="70" t="s">
        <v>93</v>
      </c>
      <c r="R57" s="88" t="s">
        <v>101</v>
      </c>
      <c r="S57" s="71" t="s">
        <v>35</v>
      </c>
      <c r="U57" s="71" t="s">
        <v>97</v>
      </c>
      <c r="V57" s="88" t="s">
        <v>100</v>
      </c>
      <c r="W57" s="71" t="s">
        <v>98</v>
      </c>
      <c r="X57" s="63"/>
      <c r="Y57" s="64"/>
    </row>
    <row r="58" spans="8:26" ht="18" customHeight="1" x14ac:dyDescent="0.2">
      <c r="H58" s="1" t="str">
        <f>勝ち上がりD!A25</f>
        <v>三品　遥輝</v>
      </c>
      <c r="I58" s="2" t="str">
        <f>勝ち上がりD!B25</f>
        <v>②</v>
      </c>
      <c r="J58" s="1" t="str">
        <f>勝ち上がりD!C25</f>
        <v>関</v>
      </c>
      <c r="L58" s="1" t="str">
        <f>勝ち上がりD!F25</f>
        <v>片岡　心菜</v>
      </c>
      <c r="M58" s="1" t="str">
        <f>勝ち上がりD!G25</f>
        <v>②</v>
      </c>
      <c r="N58" s="1" t="str">
        <f>勝ち上がりD!H25</f>
        <v>関商工</v>
      </c>
      <c r="O58" s="55"/>
      <c r="P58" s="65"/>
      <c r="Q58" s="70"/>
      <c r="R58" s="66"/>
      <c r="S58" s="71"/>
      <c r="U58" s="71"/>
      <c r="V58" s="66"/>
      <c r="W58" s="71"/>
      <c r="X58" s="63"/>
      <c r="Y58" s="65"/>
    </row>
    <row r="59" spans="8:26" ht="18" customHeight="1" x14ac:dyDescent="0.2">
      <c r="H59" s="1" t="str">
        <f>勝ち上がりD!A26</f>
        <v>尾関日乃佑</v>
      </c>
      <c r="I59" s="3" t="str">
        <f>勝ち上がりD!B26</f>
        <v>②</v>
      </c>
      <c r="J59" s="1">
        <f>勝ち上がりD!C26</f>
        <v>0</v>
      </c>
      <c r="L59" s="1" t="str">
        <f>勝ち上がりD!F26</f>
        <v>日置　心音</v>
      </c>
      <c r="M59" s="1" t="str">
        <f>勝ち上がりD!G26</f>
        <v>②</v>
      </c>
      <c r="N59" s="1">
        <f>勝ち上がりD!H26</f>
        <v>0</v>
      </c>
      <c r="O59" s="55"/>
      <c r="P59" s="64">
        <v>8</v>
      </c>
      <c r="Q59" s="70" t="s">
        <v>75</v>
      </c>
      <c r="R59" s="88" t="s">
        <v>100</v>
      </c>
      <c r="S59" s="71" t="s">
        <v>36</v>
      </c>
      <c r="U59" s="71" t="s">
        <v>79</v>
      </c>
      <c r="V59" s="88" t="s">
        <v>100</v>
      </c>
      <c r="W59" s="71" t="s">
        <v>96</v>
      </c>
      <c r="X59" s="63"/>
    </row>
    <row r="60" spans="8:26" ht="18" customHeight="1" x14ac:dyDescent="0.2">
      <c r="H60" s="1" t="str">
        <f>勝ち上がりD!A27</f>
        <v>伊左治遥人</v>
      </c>
      <c r="I60" s="2" t="str">
        <f>勝ち上がりD!B27</f>
        <v>②</v>
      </c>
      <c r="J60" s="1" t="str">
        <f>勝ち上がりD!C27</f>
        <v>可児</v>
      </c>
      <c r="L60" s="1" t="str">
        <f>勝ち上がりD!F27</f>
        <v>髙木純愛梨</v>
      </c>
      <c r="M60" s="1" t="str">
        <f>勝ち上がりD!G27</f>
        <v>②</v>
      </c>
      <c r="N60" s="1" t="str">
        <f>勝ち上がりD!H27</f>
        <v>東濃実</v>
      </c>
      <c r="O60" s="55"/>
      <c r="P60" s="65"/>
      <c r="Q60" s="70"/>
      <c r="R60" s="66"/>
      <c r="S60" s="71"/>
      <c r="U60" s="71"/>
      <c r="V60" s="66"/>
      <c r="W60" s="71"/>
      <c r="X60" s="63"/>
    </row>
    <row r="61" spans="8:26" ht="18" customHeight="1" x14ac:dyDescent="0.2">
      <c r="H61" s="1" t="str">
        <f>勝ち上がりD!A28</f>
        <v>久保　宏斗</v>
      </c>
      <c r="I61" s="3" t="str">
        <f>勝ち上がりD!B28</f>
        <v>②</v>
      </c>
      <c r="J61" s="1">
        <f>勝ち上がりD!C28</f>
        <v>0</v>
      </c>
      <c r="L61" s="1" t="str">
        <f>勝ち上がりD!F28</f>
        <v>水野　心菜</v>
      </c>
      <c r="M61" s="1" t="str">
        <f>勝ち上がりD!G28</f>
        <v>①</v>
      </c>
      <c r="N61" s="1">
        <f>勝ち上がりD!H28</f>
        <v>0</v>
      </c>
      <c r="O61" s="55"/>
    </row>
    <row r="62" spans="8:26" ht="18" customHeight="1" x14ac:dyDescent="0.2">
      <c r="H62" s="1" t="str">
        <f>勝ち上がりD!A29</f>
        <v>小杉　修蔵</v>
      </c>
      <c r="I62" s="2" t="str">
        <f>勝ち上がりD!B29</f>
        <v>②</v>
      </c>
      <c r="J62" s="1" t="str">
        <f>勝ち上がりD!C29</f>
        <v>帝京大可児</v>
      </c>
      <c r="L62" s="1" t="str">
        <f>勝ち上がりD!F29</f>
        <v>松永　珠莉</v>
      </c>
      <c r="M62" s="1" t="str">
        <f>勝ち上がりD!G29</f>
        <v>②</v>
      </c>
      <c r="N62" s="1" t="str">
        <f>勝ち上がりD!H29</f>
        <v>東濃実</v>
      </c>
      <c r="O62" s="55"/>
      <c r="P62" s="64">
        <v>1</v>
      </c>
      <c r="Q62" s="71" t="s">
        <v>82</v>
      </c>
      <c r="R62" s="89" t="s">
        <v>100</v>
      </c>
      <c r="S62" s="71" t="s">
        <v>37</v>
      </c>
      <c r="U62" s="71" t="s">
        <v>84</v>
      </c>
      <c r="V62" s="89" t="s">
        <v>100</v>
      </c>
      <c r="W62" s="71" t="s">
        <v>87</v>
      </c>
      <c r="X62" s="40"/>
    </row>
    <row r="63" spans="8:26" ht="18" customHeight="1" x14ac:dyDescent="0.2">
      <c r="H63" s="1" t="str">
        <f>勝ち上がりD!A30</f>
        <v>波多野一太</v>
      </c>
      <c r="I63" s="3" t="str">
        <f>勝ち上がりD!B30</f>
        <v>①</v>
      </c>
      <c r="J63" s="1">
        <f>勝ち上がりD!C30</f>
        <v>0</v>
      </c>
      <c r="L63" s="1" t="str">
        <f>勝ち上がりD!F30</f>
        <v>後藤　夢海</v>
      </c>
      <c r="M63" s="1" t="str">
        <f>勝ち上がりD!G30</f>
        <v>②</v>
      </c>
      <c r="N63" s="1">
        <f>勝ち上がりD!H30</f>
        <v>0</v>
      </c>
      <c r="O63" s="55"/>
      <c r="P63" s="65"/>
      <c r="Q63" s="70" t="s">
        <v>94</v>
      </c>
      <c r="R63" s="89" t="s">
        <v>100</v>
      </c>
      <c r="S63" s="56"/>
      <c r="U63" s="71" t="s">
        <v>86</v>
      </c>
      <c r="V63" s="89" t="s">
        <v>100</v>
      </c>
      <c r="W63" s="57"/>
      <c r="X63" s="40"/>
    </row>
    <row r="64" spans="8:26" ht="18" customHeight="1" x14ac:dyDescent="0.2">
      <c r="H64" s="1" t="str">
        <f>勝ち上がりD!A31</f>
        <v>大野　昊大</v>
      </c>
      <c r="I64" s="2" t="str">
        <f>勝ち上がりD!B31</f>
        <v>②</v>
      </c>
      <c r="J64" s="1" t="str">
        <f>勝ち上がりD!C31</f>
        <v>関商工</v>
      </c>
      <c r="L64" s="1" t="str">
        <f>勝ち上がりD!F31</f>
        <v>後藤　累伽</v>
      </c>
      <c r="M64" s="1" t="str">
        <f>勝ち上がりD!G31</f>
        <v>②</v>
      </c>
      <c r="N64" s="1" t="str">
        <f>勝ち上がりD!H31</f>
        <v>東濃実</v>
      </c>
      <c r="O64" s="55"/>
      <c r="P64" s="64">
        <v>2</v>
      </c>
      <c r="Q64" s="70" t="s">
        <v>81</v>
      </c>
      <c r="R64" s="89" t="s">
        <v>100</v>
      </c>
      <c r="S64" s="71" t="s">
        <v>37</v>
      </c>
      <c r="U64" s="71" t="s">
        <v>83</v>
      </c>
      <c r="V64" s="89" t="s">
        <v>100</v>
      </c>
      <c r="W64" s="71" t="s">
        <v>87</v>
      </c>
      <c r="X64" s="40"/>
    </row>
    <row r="65" spans="8:24" ht="18" customHeight="1" x14ac:dyDescent="0.2">
      <c r="H65" s="1" t="str">
        <f>勝ち上がりD!A32</f>
        <v>熊崎　一絆</v>
      </c>
      <c r="I65" s="3" t="str">
        <f>勝ち上がりD!B32</f>
        <v>②</v>
      </c>
      <c r="J65" s="1">
        <f>勝ち上がりD!C32</f>
        <v>0</v>
      </c>
      <c r="L65" s="1" t="str">
        <f>勝ち上がりD!F32</f>
        <v>永瀨　綾華</v>
      </c>
      <c r="M65" s="1" t="str">
        <f>勝ち上がりD!G32</f>
        <v>②</v>
      </c>
      <c r="N65" s="1">
        <f>勝ち上がりD!H32</f>
        <v>0</v>
      </c>
      <c r="O65" s="55"/>
      <c r="P65" s="65"/>
      <c r="Q65" s="70" t="s">
        <v>92</v>
      </c>
      <c r="R65" s="89" t="s">
        <v>101</v>
      </c>
      <c r="S65" s="56"/>
      <c r="U65" s="71" t="s">
        <v>85</v>
      </c>
      <c r="V65" s="89" t="s">
        <v>100</v>
      </c>
      <c r="W65" s="57"/>
      <c r="X65" s="40"/>
    </row>
    <row r="66" spans="8:24" ht="18" customHeight="1" x14ac:dyDescent="0.2">
      <c r="H66" s="1" t="str">
        <f>勝ち上がりD!A33</f>
        <v>伊藤　　汀</v>
      </c>
      <c r="I66" s="2" t="str">
        <f>勝ち上がりD!B33</f>
        <v>②</v>
      </c>
      <c r="J66" s="1" t="str">
        <f>勝ち上がりD!C33</f>
        <v>可児工</v>
      </c>
      <c r="L66" s="1" t="str">
        <f>勝ち上がりD!F33</f>
        <v>田口　心優</v>
      </c>
      <c r="M66" s="1" t="str">
        <f>勝ち上がりD!G33</f>
        <v>②</v>
      </c>
      <c r="N66" s="1" t="str">
        <f>勝ち上がりD!H33</f>
        <v>関</v>
      </c>
      <c r="O66" s="55"/>
      <c r="P66" s="64">
        <v>3</v>
      </c>
      <c r="Q66" s="70" t="s">
        <v>75</v>
      </c>
      <c r="R66" s="89" t="s">
        <v>100</v>
      </c>
      <c r="S66" s="71" t="s">
        <v>36</v>
      </c>
      <c r="U66" s="71" t="s">
        <v>80</v>
      </c>
      <c r="V66" s="89" t="s">
        <v>100</v>
      </c>
      <c r="W66" s="71" t="s">
        <v>42</v>
      </c>
      <c r="X66" s="40"/>
    </row>
    <row r="67" spans="8:24" ht="18" customHeight="1" x14ac:dyDescent="0.2">
      <c r="H67" s="1" t="str">
        <f>勝ち上がりD!A34</f>
        <v>今井　柊吾</v>
      </c>
      <c r="I67" s="3" t="str">
        <f>勝ち上がりD!B34</f>
        <v>②</v>
      </c>
      <c r="J67" s="1">
        <f>勝ち上がりD!C34</f>
        <v>0</v>
      </c>
      <c r="L67" s="1" t="str">
        <f>勝ち上がりD!F34</f>
        <v>野口　莉央</v>
      </c>
      <c r="M67" s="1" t="str">
        <f>勝ち上がりD!G34</f>
        <v>②</v>
      </c>
      <c r="N67" s="1">
        <f>勝ち上がりD!H34</f>
        <v>0</v>
      </c>
      <c r="O67" s="55"/>
      <c r="P67" s="65"/>
      <c r="Q67" s="70" t="s">
        <v>77</v>
      </c>
      <c r="R67" s="89" t="s">
        <v>100</v>
      </c>
      <c r="S67" s="56"/>
      <c r="U67" s="71" t="s">
        <v>78</v>
      </c>
      <c r="V67" s="89" t="s">
        <v>100</v>
      </c>
      <c r="W67" s="57"/>
      <c r="X67" s="40"/>
    </row>
    <row r="68" spans="8:24" ht="18" customHeight="1" x14ac:dyDescent="0.2">
      <c r="H68" s="1" t="str">
        <f>勝ち上がりD!A35</f>
        <v>加藤　佑真</v>
      </c>
      <c r="I68" s="2" t="str">
        <f>勝ち上がりD!B35</f>
        <v>②</v>
      </c>
      <c r="J68" s="1" t="str">
        <f>勝ち上がりD!C35</f>
        <v>麗澤瑞浪</v>
      </c>
      <c r="L68" s="1" t="str">
        <f>勝ち上がりD!F35</f>
        <v>吉村　知優</v>
      </c>
      <c r="M68" s="1" t="str">
        <f>勝ち上がりD!G35</f>
        <v>②</v>
      </c>
      <c r="N68" s="1" t="str">
        <f>勝ち上がりD!H35</f>
        <v>可児</v>
      </c>
      <c r="O68" s="55"/>
      <c r="P68" s="64">
        <v>4</v>
      </c>
      <c r="Q68" s="70" t="s">
        <v>76</v>
      </c>
      <c r="R68" s="89" t="s">
        <v>100</v>
      </c>
      <c r="S68" s="56" t="s">
        <v>38</v>
      </c>
      <c r="U68" s="71" t="s">
        <v>79</v>
      </c>
      <c r="V68" s="89" t="s">
        <v>100</v>
      </c>
      <c r="W68" s="71" t="s">
        <v>96</v>
      </c>
      <c r="X68" s="40"/>
    </row>
    <row r="69" spans="8:24" ht="18" customHeight="1" x14ac:dyDescent="0.2">
      <c r="H69" s="1" t="str">
        <f>勝ち上がりD!A36</f>
        <v>加藤　樹真</v>
      </c>
      <c r="I69" s="3" t="str">
        <f>勝ち上がりD!B36</f>
        <v>②</v>
      </c>
      <c r="J69" s="1">
        <f>勝ち上がりD!C36</f>
        <v>0</v>
      </c>
      <c r="L69" s="1" t="str">
        <f>勝ち上がりD!F36</f>
        <v>藤吉　優香</v>
      </c>
      <c r="M69" s="1" t="str">
        <f>勝ち上がりD!G36</f>
        <v>②</v>
      </c>
      <c r="N69" s="1">
        <f>勝ち上がりD!H36</f>
        <v>0</v>
      </c>
      <c r="O69" s="55"/>
      <c r="P69" s="65"/>
      <c r="Q69" s="71" t="s">
        <v>95</v>
      </c>
      <c r="R69" s="89" t="s">
        <v>101</v>
      </c>
      <c r="S69" s="56"/>
      <c r="U69" s="87" t="s">
        <v>99</v>
      </c>
      <c r="V69" s="89" t="s">
        <v>101</v>
      </c>
      <c r="W69" s="57"/>
      <c r="X69" s="40"/>
    </row>
    <row r="70" spans="8:24" ht="18" customHeight="1" x14ac:dyDescent="0.2">
      <c r="H70" s="1" t="str">
        <f>勝ち上がりD!A37</f>
        <v>白井幸太朗</v>
      </c>
      <c r="I70" s="2" t="str">
        <f>勝ち上がりD!B37</f>
        <v>①</v>
      </c>
      <c r="J70" s="1" t="str">
        <f>勝ち上がりD!C37</f>
        <v>麗澤瑞浪</v>
      </c>
      <c r="L70" s="1" t="str">
        <f>勝ち上がりD!F37</f>
        <v>古林　優衣</v>
      </c>
      <c r="M70" s="1" t="str">
        <f>勝ち上がりD!G37</f>
        <v>①</v>
      </c>
      <c r="N70" s="1" t="str">
        <f>勝ち上がりD!H37</f>
        <v>麗澤瑞浪</v>
      </c>
      <c r="O70" s="55"/>
    </row>
    <row r="71" spans="8:24" ht="18" customHeight="1" x14ac:dyDescent="0.2">
      <c r="H71" s="1" t="str">
        <f>勝ち上がりD!A38</f>
        <v>山本　悠生</v>
      </c>
      <c r="I71" s="3" t="str">
        <f>勝ち上がりD!B38</f>
        <v>①</v>
      </c>
      <c r="J71" s="1">
        <f>勝ち上がりD!C38</f>
        <v>0</v>
      </c>
      <c r="L71" s="1" t="str">
        <f>勝ち上がりD!F38</f>
        <v>森　彩花里</v>
      </c>
      <c r="M71" s="1" t="str">
        <f>勝ち上がりD!G38</f>
        <v>①</v>
      </c>
      <c r="N71" s="1">
        <f>勝ち上がりD!H38</f>
        <v>0</v>
      </c>
      <c r="O71" s="55"/>
    </row>
    <row r="72" spans="8:24" ht="18" customHeight="1" x14ac:dyDescent="0.2">
      <c r="H72" s="1" t="str">
        <f>勝ち上がりD!A39</f>
        <v>橋詰　拡輝</v>
      </c>
      <c r="I72" s="2" t="str">
        <f>勝ち上がりD!B39</f>
        <v>①</v>
      </c>
      <c r="J72" s="1" t="str">
        <f>勝ち上がりD!C39</f>
        <v>恵那</v>
      </c>
      <c r="L72" s="1" t="str">
        <f>勝ち上がりD!F39</f>
        <v>池俣　知佳</v>
      </c>
      <c r="M72" s="1" t="str">
        <f>勝ち上がりD!G39</f>
        <v>①</v>
      </c>
      <c r="N72" s="1" t="str">
        <f>勝ち上がりD!H39</f>
        <v>多治見北</v>
      </c>
      <c r="O72" s="55"/>
    </row>
    <row r="73" spans="8:24" ht="18" customHeight="1" x14ac:dyDescent="0.2">
      <c r="H73" s="1" t="str">
        <f>勝ち上がりD!A40</f>
        <v>後藤　朝陽</v>
      </c>
      <c r="I73" s="3" t="str">
        <f>勝ち上がりD!B40</f>
        <v>②</v>
      </c>
      <c r="J73" s="1">
        <f>勝ち上がりD!C40</f>
        <v>0</v>
      </c>
      <c r="L73" s="1" t="str">
        <f>勝ち上がりD!F40</f>
        <v>鈴木　心遥</v>
      </c>
      <c r="M73" s="1" t="str">
        <f>勝ち上がりD!G40</f>
        <v>②</v>
      </c>
      <c r="N73" s="1">
        <f>勝ち上がりD!H40</f>
        <v>0</v>
      </c>
      <c r="O73" s="55"/>
    </row>
    <row r="74" spans="8:24" ht="18" customHeight="1" x14ac:dyDescent="0.2">
      <c r="H74" s="1" t="str">
        <f>勝ち上がりD!A41</f>
        <v>山崎正二朗</v>
      </c>
      <c r="I74" s="2" t="str">
        <f>勝ち上がりD!B41</f>
        <v>②</v>
      </c>
      <c r="J74" s="1" t="str">
        <f>勝ち上がりD!C41</f>
        <v>麗澤瑞浪</v>
      </c>
      <c r="L74" s="1" t="str">
        <f>勝ち上がりD!F41</f>
        <v>藤田　紗衣</v>
      </c>
      <c r="M74" s="1" t="str">
        <f>勝ち上がりD!G41</f>
        <v>②</v>
      </c>
      <c r="N74" s="1" t="str">
        <f>勝ち上がりD!H41</f>
        <v>多治見北</v>
      </c>
      <c r="O74" s="55"/>
    </row>
    <row r="75" spans="8:24" ht="18" customHeight="1" x14ac:dyDescent="0.2">
      <c r="H75" s="1" t="str">
        <f>勝ち上がりD!A42</f>
        <v>田中　智稀</v>
      </c>
      <c r="I75" s="3" t="str">
        <f>勝ち上がりD!B42</f>
        <v>①</v>
      </c>
      <c r="J75" s="1">
        <f>勝ち上がりD!C42</f>
        <v>0</v>
      </c>
      <c r="L75" s="1" t="str">
        <f>勝ち上がりD!F42</f>
        <v>大石茉理奈</v>
      </c>
      <c r="M75" s="1" t="str">
        <f>勝ち上がりD!G42</f>
        <v>②</v>
      </c>
      <c r="N75" s="1">
        <f>勝ち上がりD!H42</f>
        <v>0</v>
      </c>
      <c r="O75" s="55"/>
    </row>
  </sheetData>
  <phoneticPr fontId="28"/>
  <pageMargins left="0.2" right="0.20972222222222223" top="1" bottom="0.73958333333333337" header="0.51111111111111107" footer="0.51111111111111107"/>
  <pageSetup paperSize="9" firstPageNumber="4294963191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CFAE9-35E7-4850-B864-DF2FDBFCBA44}">
  <dimension ref="A1:I46"/>
  <sheetViews>
    <sheetView workbookViewId="0">
      <selection activeCell="B1" sqref="B1"/>
    </sheetView>
  </sheetViews>
  <sheetFormatPr defaultRowHeight="13.2" x14ac:dyDescent="0.2"/>
  <cols>
    <col min="1" max="1" width="11.21875" bestFit="1" customWidth="1"/>
    <col min="2" max="2" width="6.77734375" customWidth="1"/>
    <col min="3" max="3" width="9.21875" bestFit="1" customWidth="1"/>
    <col min="4" max="4" width="9.21875" customWidth="1"/>
    <col min="6" max="6" width="11.21875" bestFit="1" customWidth="1"/>
    <col min="7" max="7" width="6.77734375" customWidth="1"/>
    <col min="8" max="8" width="9.21875" bestFit="1" customWidth="1"/>
  </cols>
  <sheetData>
    <row r="1" spans="1:9" x14ac:dyDescent="0.2">
      <c r="A1" t="s">
        <v>46</v>
      </c>
      <c r="F1" t="s">
        <v>47</v>
      </c>
    </row>
    <row r="2" spans="1:9" x14ac:dyDescent="0.2">
      <c r="A2" s="75" t="s">
        <v>43</v>
      </c>
      <c r="B2" s="76" t="s">
        <v>44</v>
      </c>
      <c r="C2" s="77" t="s">
        <v>45</v>
      </c>
      <c r="D2" s="76" t="s">
        <v>64</v>
      </c>
      <c r="F2" s="75" t="s">
        <v>43</v>
      </c>
      <c r="G2" s="76" t="s">
        <v>44</v>
      </c>
      <c r="H2" s="77" t="s">
        <v>45</v>
      </c>
      <c r="I2" s="76" t="s">
        <v>64</v>
      </c>
    </row>
    <row r="3" spans="1:9" x14ac:dyDescent="0.2">
      <c r="A3" s="74" t="s">
        <v>77</v>
      </c>
      <c r="B3" s="74" t="s">
        <v>558</v>
      </c>
      <c r="C3" s="74" t="s">
        <v>102</v>
      </c>
      <c r="D3" s="74" t="s">
        <v>442</v>
      </c>
      <c r="F3" s="74" t="s">
        <v>432</v>
      </c>
      <c r="G3" s="74" t="s">
        <v>559</v>
      </c>
      <c r="H3" s="74" t="s">
        <v>102</v>
      </c>
      <c r="I3" s="74" t="s">
        <v>442</v>
      </c>
    </row>
    <row r="4" spans="1:9" x14ac:dyDescent="0.2">
      <c r="A4" s="74" t="s">
        <v>95</v>
      </c>
      <c r="B4" s="74" t="s">
        <v>559</v>
      </c>
      <c r="C4" s="74" t="s">
        <v>102</v>
      </c>
      <c r="D4" s="74" t="s">
        <v>442</v>
      </c>
      <c r="F4" s="74" t="s">
        <v>433</v>
      </c>
      <c r="G4" s="74" t="s">
        <v>559</v>
      </c>
      <c r="H4" s="74" t="s">
        <v>102</v>
      </c>
      <c r="I4" s="74" t="s">
        <v>442</v>
      </c>
    </row>
    <row r="5" spans="1:9" x14ac:dyDescent="0.2">
      <c r="A5" s="74" t="s">
        <v>425</v>
      </c>
      <c r="B5" s="74" t="s">
        <v>559</v>
      </c>
      <c r="C5" s="74" t="s">
        <v>102</v>
      </c>
      <c r="D5" s="74" t="s">
        <v>442</v>
      </c>
      <c r="F5" s="74" t="s">
        <v>434</v>
      </c>
      <c r="G5" s="74" t="s">
        <v>559</v>
      </c>
      <c r="H5" s="74" t="s">
        <v>368</v>
      </c>
      <c r="I5" s="74" t="s">
        <v>442</v>
      </c>
    </row>
    <row r="6" spans="1:9" x14ac:dyDescent="0.2">
      <c r="A6" s="74" t="s">
        <v>76</v>
      </c>
      <c r="B6" s="74" t="s">
        <v>558</v>
      </c>
      <c r="C6" s="74" t="s">
        <v>102</v>
      </c>
      <c r="D6" s="74" t="s">
        <v>442</v>
      </c>
      <c r="F6" s="74" t="s">
        <v>435</v>
      </c>
      <c r="G6" s="74" t="s">
        <v>558</v>
      </c>
      <c r="H6" s="74" t="s">
        <v>17</v>
      </c>
      <c r="I6" s="74" t="s">
        <v>442</v>
      </c>
    </row>
    <row r="7" spans="1:9" x14ac:dyDescent="0.2">
      <c r="A7" s="74" t="s">
        <v>426</v>
      </c>
      <c r="B7" s="74" t="s">
        <v>559</v>
      </c>
      <c r="C7" s="74" t="s">
        <v>102</v>
      </c>
      <c r="D7" s="74" t="s">
        <v>442</v>
      </c>
      <c r="F7" s="74" t="s">
        <v>436</v>
      </c>
      <c r="G7" s="74" t="s">
        <v>558</v>
      </c>
      <c r="H7" s="74" t="s">
        <v>113</v>
      </c>
      <c r="I7" s="74" t="s">
        <v>442</v>
      </c>
    </row>
    <row r="8" spans="1:9" x14ac:dyDescent="0.2">
      <c r="A8" s="74" t="s">
        <v>427</v>
      </c>
      <c r="B8" s="74" t="s">
        <v>559</v>
      </c>
      <c r="C8" s="74" t="s">
        <v>102</v>
      </c>
      <c r="D8" s="74" t="s">
        <v>442</v>
      </c>
      <c r="F8" s="74" t="s">
        <v>437</v>
      </c>
      <c r="G8" s="74" t="s">
        <v>558</v>
      </c>
      <c r="H8" s="74" t="s">
        <v>397</v>
      </c>
      <c r="I8" s="74" t="s">
        <v>442</v>
      </c>
    </row>
    <row r="9" spans="1:9" x14ac:dyDescent="0.2">
      <c r="A9" s="74" t="s">
        <v>428</v>
      </c>
      <c r="B9" s="74" t="s">
        <v>558</v>
      </c>
      <c r="C9" s="74" t="s">
        <v>429</v>
      </c>
      <c r="D9" s="74" t="s">
        <v>442</v>
      </c>
      <c r="F9" s="74" t="s">
        <v>438</v>
      </c>
      <c r="G9" s="74" t="s">
        <v>559</v>
      </c>
      <c r="H9" s="74" t="s">
        <v>17</v>
      </c>
      <c r="I9" s="74" t="s">
        <v>442</v>
      </c>
    </row>
    <row r="10" spans="1:9" x14ac:dyDescent="0.2">
      <c r="A10" s="74" t="s">
        <v>430</v>
      </c>
      <c r="B10" s="74" t="s">
        <v>558</v>
      </c>
      <c r="C10" s="74" t="s">
        <v>113</v>
      </c>
      <c r="D10" s="74" t="s">
        <v>442</v>
      </c>
      <c r="F10" s="74" t="s">
        <v>439</v>
      </c>
      <c r="G10" s="74" t="s">
        <v>559</v>
      </c>
      <c r="H10" s="74" t="s">
        <v>17</v>
      </c>
      <c r="I10" s="74" t="s">
        <v>442</v>
      </c>
    </row>
    <row r="11" spans="1:9" x14ac:dyDescent="0.2">
      <c r="A11" s="74" t="s">
        <v>431</v>
      </c>
      <c r="B11" s="74" t="s">
        <v>558</v>
      </c>
      <c r="C11" s="74" t="s">
        <v>102</v>
      </c>
      <c r="D11" s="74" t="s">
        <v>442</v>
      </c>
      <c r="F11" s="74" t="s">
        <v>440</v>
      </c>
      <c r="G11" s="74" t="s">
        <v>559</v>
      </c>
      <c r="H11" s="74" t="s">
        <v>17</v>
      </c>
      <c r="I11" s="74" t="s">
        <v>442</v>
      </c>
    </row>
    <row r="12" spans="1:9" x14ac:dyDescent="0.2">
      <c r="A12" s="74" t="s">
        <v>472</v>
      </c>
      <c r="B12" s="74" t="s">
        <v>558</v>
      </c>
      <c r="C12" s="74" t="s">
        <v>331</v>
      </c>
      <c r="D12" s="74" t="s">
        <v>479</v>
      </c>
      <c r="F12" s="74" t="s">
        <v>441</v>
      </c>
      <c r="G12" s="74" t="s">
        <v>558</v>
      </c>
      <c r="H12" s="74" t="s">
        <v>113</v>
      </c>
      <c r="I12" s="74" t="s">
        <v>442</v>
      </c>
    </row>
    <row r="13" spans="1:9" x14ac:dyDescent="0.2">
      <c r="A13" s="74" t="s">
        <v>473</v>
      </c>
      <c r="B13" s="74" t="s">
        <v>558</v>
      </c>
      <c r="C13" s="74" t="s">
        <v>209</v>
      </c>
      <c r="D13" s="74" t="s">
        <v>479</v>
      </c>
      <c r="F13" s="74" t="s">
        <v>475</v>
      </c>
      <c r="G13" s="74" t="s">
        <v>558</v>
      </c>
      <c r="H13" s="74" t="s">
        <v>331</v>
      </c>
      <c r="I13" s="74" t="s">
        <v>479</v>
      </c>
    </row>
    <row r="14" spans="1:9" x14ac:dyDescent="0.2">
      <c r="A14" s="74" t="s">
        <v>474</v>
      </c>
      <c r="B14" s="74" t="s">
        <v>558</v>
      </c>
      <c r="C14" s="74" t="s">
        <v>41</v>
      </c>
      <c r="D14" s="74" t="s">
        <v>479</v>
      </c>
      <c r="F14" s="82" t="s">
        <v>476</v>
      </c>
      <c r="G14" s="82" t="s">
        <v>558</v>
      </c>
      <c r="H14" s="82" t="s">
        <v>331</v>
      </c>
      <c r="I14" s="74" t="s">
        <v>479</v>
      </c>
    </row>
    <row r="15" spans="1:9" x14ac:dyDescent="0.2">
      <c r="A15" s="74" t="s">
        <v>497</v>
      </c>
      <c r="B15" s="74" t="s">
        <v>558</v>
      </c>
      <c r="C15" s="74" t="s">
        <v>167</v>
      </c>
      <c r="D15" s="74" t="s">
        <v>556</v>
      </c>
      <c r="F15" s="82" t="s">
        <v>477</v>
      </c>
      <c r="G15" s="82" t="s">
        <v>558</v>
      </c>
      <c r="H15" s="82" t="s">
        <v>331</v>
      </c>
      <c r="I15" s="74" t="s">
        <v>479</v>
      </c>
    </row>
    <row r="16" spans="1:9" x14ac:dyDescent="0.2">
      <c r="A16" s="74" t="s">
        <v>498</v>
      </c>
      <c r="B16" s="74" t="s">
        <v>558</v>
      </c>
      <c r="C16" s="74" t="s">
        <v>167</v>
      </c>
      <c r="D16" s="74" t="s">
        <v>556</v>
      </c>
      <c r="F16" s="82" t="s">
        <v>478</v>
      </c>
      <c r="G16" s="82" t="s">
        <v>558</v>
      </c>
      <c r="H16" s="82" t="s">
        <v>209</v>
      </c>
      <c r="I16" s="74" t="s">
        <v>479</v>
      </c>
    </row>
    <row r="17" spans="1:9" x14ac:dyDescent="0.2">
      <c r="A17" s="74" t="s">
        <v>499</v>
      </c>
      <c r="B17" s="74" t="s">
        <v>558</v>
      </c>
      <c r="C17" s="74" t="s">
        <v>177</v>
      </c>
      <c r="D17" s="74" t="s">
        <v>556</v>
      </c>
      <c r="F17" s="82" t="s">
        <v>506</v>
      </c>
      <c r="G17" s="82" t="s">
        <v>558</v>
      </c>
      <c r="H17" s="82" t="s">
        <v>167</v>
      </c>
      <c r="I17" s="74" t="s">
        <v>556</v>
      </c>
    </row>
    <row r="18" spans="1:9" x14ac:dyDescent="0.2">
      <c r="A18" s="74" t="s">
        <v>500</v>
      </c>
      <c r="B18" s="74" t="s">
        <v>558</v>
      </c>
      <c r="C18" s="74" t="s">
        <v>501</v>
      </c>
      <c r="D18" s="74" t="s">
        <v>556</v>
      </c>
      <c r="F18" s="82" t="s">
        <v>507</v>
      </c>
      <c r="G18" s="82" t="s">
        <v>558</v>
      </c>
      <c r="H18" s="82" t="s">
        <v>199</v>
      </c>
      <c r="I18" s="74" t="s">
        <v>556</v>
      </c>
    </row>
    <row r="19" spans="1:9" x14ac:dyDescent="0.2">
      <c r="A19" s="74" t="s">
        <v>502</v>
      </c>
      <c r="B19" s="74" t="s">
        <v>559</v>
      </c>
      <c r="C19" s="74" t="s">
        <v>501</v>
      </c>
      <c r="D19" s="74" t="s">
        <v>556</v>
      </c>
      <c r="F19" s="82" t="s">
        <v>508</v>
      </c>
      <c r="G19" s="82" t="s">
        <v>558</v>
      </c>
      <c r="H19" s="82" t="s">
        <v>294</v>
      </c>
      <c r="I19" s="74" t="s">
        <v>556</v>
      </c>
    </row>
    <row r="20" spans="1:9" x14ac:dyDescent="0.2">
      <c r="A20" s="74" t="s">
        <v>503</v>
      </c>
      <c r="B20" s="74" t="s">
        <v>558</v>
      </c>
      <c r="C20" s="74" t="s">
        <v>504</v>
      </c>
      <c r="D20" s="74" t="s">
        <v>556</v>
      </c>
      <c r="F20" s="82" t="s">
        <v>509</v>
      </c>
      <c r="G20" s="82" t="s">
        <v>558</v>
      </c>
      <c r="H20" s="82" t="s">
        <v>177</v>
      </c>
      <c r="I20" s="74" t="s">
        <v>556</v>
      </c>
    </row>
    <row r="21" spans="1:9" x14ac:dyDescent="0.2">
      <c r="A21" s="74" t="s">
        <v>505</v>
      </c>
      <c r="B21" s="74" t="s">
        <v>558</v>
      </c>
      <c r="C21" s="74" t="s">
        <v>501</v>
      </c>
      <c r="D21" s="74" t="s">
        <v>556</v>
      </c>
      <c r="F21" s="82" t="s">
        <v>510</v>
      </c>
      <c r="G21" s="82" t="s">
        <v>558</v>
      </c>
      <c r="H21" s="82" t="s">
        <v>294</v>
      </c>
      <c r="I21" s="74" t="s">
        <v>556</v>
      </c>
    </row>
    <row r="22" spans="1:9" x14ac:dyDescent="0.2">
      <c r="A22" s="74" t="s">
        <v>94</v>
      </c>
      <c r="B22" s="74" t="s">
        <v>558</v>
      </c>
      <c r="C22" s="74" t="s">
        <v>228</v>
      </c>
      <c r="D22" s="74" t="s">
        <v>479</v>
      </c>
      <c r="F22" s="74" t="s">
        <v>511</v>
      </c>
      <c r="G22" s="74" t="s">
        <v>559</v>
      </c>
      <c r="H22" s="74" t="s">
        <v>501</v>
      </c>
      <c r="I22" s="74" t="s">
        <v>556</v>
      </c>
    </row>
    <row r="23" spans="1:9" x14ac:dyDescent="0.2">
      <c r="A23" s="74" t="s">
        <v>541</v>
      </c>
      <c r="B23" s="74" t="s">
        <v>558</v>
      </c>
      <c r="C23" s="74" t="s">
        <v>228</v>
      </c>
      <c r="D23" s="74" t="s">
        <v>479</v>
      </c>
      <c r="F23" s="74" t="s">
        <v>512</v>
      </c>
      <c r="G23" s="74" t="s">
        <v>558</v>
      </c>
      <c r="H23" s="74" t="s">
        <v>294</v>
      </c>
      <c r="I23" s="74" t="s">
        <v>556</v>
      </c>
    </row>
    <row r="24" spans="1:9" x14ac:dyDescent="0.2">
      <c r="A24" s="74" t="s">
        <v>542</v>
      </c>
      <c r="B24" s="74" t="s">
        <v>559</v>
      </c>
      <c r="C24" s="74" t="s">
        <v>239</v>
      </c>
      <c r="D24" s="74" t="s">
        <v>479</v>
      </c>
      <c r="F24" s="74" t="s">
        <v>545</v>
      </c>
      <c r="G24" s="74" t="s">
        <v>559</v>
      </c>
      <c r="H24" s="74" t="s">
        <v>228</v>
      </c>
      <c r="I24" s="74" t="s">
        <v>479</v>
      </c>
    </row>
    <row r="25" spans="1:9" x14ac:dyDescent="0.2">
      <c r="A25" s="74" t="s">
        <v>543</v>
      </c>
      <c r="B25" s="74" t="s">
        <v>559</v>
      </c>
      <c r="C25" s="74" t="s">
        <v>228</v>
      </c>
      <c r="D25" s="74" t="s">
        <v>479</v>
      </c>
      <c r="F25" s="74" t="s">
        <v>546</v>
      </c>
      <c r="G25" s="74" t="s">
        <v>559</v>
      </c>
      <c r="H25" s="74" t="s">
        <v>283</v>
      </c>
      <c r="I25" s="74" t="s">
        <v>479</v>
      </c>
    </row>
    <row r="26" spans="1:9" x14ac:dyDescent="0.2">
      <c r="A26" s="74" t="s">
        <v>544</v>
      </c>
      <c r="B26" s="74" t="s">
        <v>558</v>
      </c>
      <c r="C26" s="74" t="s">
        <v>228</v>
      </c>
      <c r="D26" s="74" t="s">
        <v>479</v>
      </c>
      <c r="F26" s="74" t="s">
        <v>547</v>
      </c>
      <c r="G26" s="74" t="s">
        <v>558</v>
      </c>
      <c r="H26" s="74" t="s">
        <v>283</v>
      </c>
      <c r="I26" s="74" t="s">
        <v>479</v>
      </c>
    </row>
    <row r="28" spans="1:9" x14ac:dyDescent="0.2">
      <c r="A28" t="s">
        <v>50</v>
      </c>
      <c r="F28" t="s">
        <v>51</v>
      </c>
    </row>
    <row r="29" spans="1:9" x14ac:dyDescent="0.2">
      <c r="A29" s="80" t="s">
        <v>61</v>
      </c>
      <c r="B29" s="85" t="s">
        <v>62</v>
      </c>
      <c r="C29" s="85" t="s">
        <v>63</v>
      </c>
      <c r="D29" s="79" t="s">
        <v>64</v>
      </c>
      <c r="F29" s="80" t="s">
        <v>61</v>
      </c>
      <c r="G29" s="85" t="s">
        <v>62</v>
      </c>
      <c r="H29" s="85" t="s">
        <v>63</v>
      </c>
      <c r="I29" s="79" t="s">
        <v>64</v>
      </c>
    </row>
    <row r="30" spans="1:9" x14ac:dyDescent="0.2">
      <c r="A30" s="81" t="s">
        <v>463</v>
      </c>
      <c r="B30" s="82" t="s">
        <v>558</v>
      </c>
      <c r="C30" s="82" t="s">
        <v>156</v>
      </c>
      <c r="D30" s="84" t="s">
        <v>52</v>
      </c>
      <c r="F30" s="81" t="s">
        <v>454</v>
      </c>
      <c r="G30" s="82" t="s">
        <v>558</v>
      </c>
      <c r="H30" s="82" t="s">
        <v>134</v>
      </c>
      <c r="I30" s="84" t="s">
        <v>52</v>
      </c>
    </row>
    <row r="31" spans="1:9" x14ac:dyDescent="0.2">
      <c r="A31" s="81" t="s">
        <v>464</v>
      </c>
      <c r="B31" s="82" t="s">
        <v>558</v>
      </c>
      <c r="C31" s="82" t="s">
        <v>113</v>
      </c>
      <c r="D31" s="84" t="s">
        <v>53</v>
      </c>
      <c r="F31" s="81" t="s">
        <v>465</v>
      </c>
      <c r="G31" s="82" t="s">
        <v>558</v>
      </c>
      <c r="H31" s="82" t="s">
        <v>134</v>
      </c>
      <c r="I31" s="84" t="s">
        <v>53</v>
      </c>
    </row>
    <row r="32" spans="1:9" x14ac:dyDescent="0.2">
      <c r="A32" s="81" t="s">
        <v>443</v>
      </c>
      <c r="B32" s="82" t="s">
        <v>558</v>
      </c>
      <c r="C32" s="82" t="s">
        <v>113</v>
      </c>
      <c r="D32" s="84" t="s">
        <v>54</v>
      </c>
      <c r="F32" s="81" t="s">
        <v>460</v>
      </c>
      <c r="G32" s="82" t="s">
        <v>558</v>
      </c>
      <c r="H32" s="82" t="s">
        <v>418</v>
      </c>
      <c r="I32" s="84" t="s">
        <v>54</v>
      </c>
    </row>
    <row r="33" spans="1:9" x14ac:dyDescent="0.2">
      <c r="A33" s="81" t="s">
        <v>483</v>
      </c>
      <c r="B33" s="82" t="s">
        <v>558</v>
      </c>
      <c r="C33" s="82" t="s">
        <v>209</v>
      </c>
      <c r="D33" s="84" t="s">
        <v>55</v>
      </c>
      <c r="F33" s="81" t="s">
        <v>480</v>
      </c>
      <c r="G33" s="82" t="s">
        <v>558</v>
      </c>
      <c r="H33" s="82" t="s">
        <v>41</v>
      </c>
      <c r="I33" s="84" t="s">
        <v>55</v>
      </c>
    </row>
    <row r="34" spans="1:9" x14ac:dyDescent="0.2">
      <c r="A34" s="81" t="s">
        <v>484</v>
      </c>
      <c r="B34" s="82" t="s">
        <v>558</v>
      </c>
      <c r="C34" s="82" t="s">
        <v>331</v>
      </c>
      <c r="D34" s="84" t="s">
        <v>56</v>
      </c>
      <c r="F34" s="81" t="s">
        <v>481</v>
      </c>
      <c r="G34" s="82" t="s">
        <v>558</v>
      </c>
      <c r="H34" s="82" t="s">
        <v>331</v>
      </c>
      <c r="I34" s="84" t="s">
        <v>56</v>
      </c>
    </row>
    <row r="35" spans="1:9" x14ac:dyDescent="0.2">
      <c r="A35" s="81" t="s">
        <v>485</v>
      </c>
      <c r="B35" s="82" t="s">
        <v>558</v>
      </c>
      <c r="C35" s="82" t="s">
        <v>331</v>
      </c>
      <c r="D35" s="84" t="s">
        <v>57</v>
      </c>
      <c r="F35" s="81" t="s">
        <v>482</v>
      </c>
      <c r="G35" s="82" t="s">
        <v>558</v>
      </c>
      <c r="H35" s="82" t="s">
        <v>331</v>
      </c>
      <c r="I35" s="84" t="s">
        <v>57</v>
      </c>
    </row>
    <row r="36" spans="1:9" x14ac:dyDescent="0.2">
      <c r="A36" s="81" t="s">
        <v>518</v>
      </c>
      <c r="B36" s="82" t="s">
        <v>558</v>
      </c>
      <c r="C36" s="82" t="s">
        <v>321</v>
      </c>
      <c r="D36" s="84" t="s">
        <v>58</v>
      </c>
      <c r="F36" s="81" t="s">
        <v>521</v>
      </c>
      <c r="G36" s="82" t="s">
        <v>558</v>
      </c>
      <c r="H36" s="82" t="s">
        <v>294</v>
      </c>
      <c r="I36" s="84" t="s">
        <v>58</v>
      </c>
    </row>
    <row r="37" spans="1:9" x14ac:dyDescent="0.2">
      <c r="A37" s="81" t="s">
        <v>519</v>
      </c>
      <c r="B37" s="82" t="s">
        <v>558</v>
      </c>
      <c r="C37" s="82" t="s">
        <v>177</v>
      </c>
      <c r="D37" s="84" t="s">
        <v>59</v>
      </c>
      <c r="F37" s="82" t="s">
        <v>522</v>
      </c>
      <c r="G37" s="82" t="s">
        <v>558</v>
      </c>
      <c r="H37" s="82" t="s">
        <v>167</v>
      </c>
      <c r="I37" s="84" t="s">
        <v>59</v>
      </c>
    </row>
    <row r="38" spans="1:9" x14ac:dyDescent="0.2">
      <c r="A38" s="81" t="s">
        <v>520</v>
      </c>
      <c r="B38" s="82" t="s">
        <v>558</v>
      </c>
      <c r="C38" s="82" t="s">
        <v>167</v>
      </c>
      <c r="D38" s="84" t="s">
        <v>60</v>
      </c>
      <c r="F38" s="81" t="s">
        <v>523</v>
      </c>
      <c r="G38" s="82" t="s">
        <v>558</v>
      </c>
      <c r="H38" s="82" t="s">
        <v>177</v>
      </c>
      <c r="I38" s="84" t="s">
        <v>60</v>
      </c>
    </row>
    <row r="39" spans="1:9" x14ac:dyDescent="0.2">
      <c r="A39" s="81"/>
      <c r="B39" s="82"/>
      <c r="C39" s="82"/>
      <c r="D39" s="84"/>
      <c r="F39" s="81"/>
      <c r="G39" s="82"/>
      <c r="H39" s="82"/>
      <c r="I39" s="84"/>
    </row>
    <row r="40" spans="1:9" x14ac:dyDescent="0.2">
      <c r="A40" s="81"/>
      <c r="B40" s="82"/>
      <c r="C40" s="82"/>
      <c r="D40" s="84"/>
      <c r="F40" s="81"/>
      <c r="G40" s="82"/>
      <c r="H40" s="82"/>
      <c r="I40" s="84"/>
    </row>
    <row r="41" spans="1:9" x14ac:dyDescent="0.2">
      <c r="A41" s="81"/>
      <c r="B41" s="82"/>
      <c r="C41" s="82"/>
      <c r="D41" s="84"/>
      <c r="F41" s="81"/>
      <c r="G41" s="82"/>
      <c r="H41" s="82"/>
      <c r="I41" s="84"/>
    </row>
    <row r="42" spans="1:9" x14ac:dyDescent="0.2">
      <c r="A42" s="81"/>
      <c r="B42" s="82"/>
      <c r="C42" s="82"/>
      <c r="D42" s="84"/>
      <c r="F42" s="81"/>
      <c r="G42" s="82"/>
      <c r="H42" s="82"/>
      <c r="I42" s="84"/>
    </row>
    <row r="43" spans="1:9" x14ac:dyDescent="0.2">
      <c r="A43" s="81"/>
      <c r="B43" s="82"/>
      <c r="C43" s="82"/>
      <c r="D43" s="84"/>
      <c r="F43" s="81"/>
      <c r="G43" s="82"/>
      <c r="H43" s="82"/>
      <c r="I43" s="84"/>
    </row>
    <row r="44" spans="1:9" x14ac:dyDescent="0.2">
      <c r="A44" s="81"/>
      <c r="B44" s="82"/>
      <c r="C44" s="82"/>
      <c r="D44" s="84"/>
      <c r="F44" s="81"/>
      <c r="G44" s="82"/>
      <c r="H44" s="82"/>
      <c r="I44" s="84"/>
    </row>
    <row r="45" spans="1:9" x14ac:dyDescent="0.2">
      <c r="A45" s="81"/>
      <c r="B45" s="82"/>
      <c r="C45" s="82"/>
      <c r="D45" s="84"/>
    </row>
    <row r="46" spans="1:9" x14ac:dyDescent="0.2">
      <c r="A46" s="81"/>
      <c r="B46" s="82"/>
      <c r="C46" s="82"/>
      <c r="D46" s="84"/>
    </row>
  </sheetData>
  <phoneticPr fontId="28"/>
  <conditionalFormatting sqref="A30:D33 D34:D35">
    <cfRule type="expression" dxfId="0" priority="1" stopIfTrue="1">
      <formula>ISERROR</formula>
    </cfRule>
  </conditionalFormatting>
  <pageMargins left="0.75" right="0.75" top="1" bottom="1" header="0.51111111111111107" footer="0.51111111111111107"/>
  <pageSetup paperSize="9" firstPageNumber="4294963191" orientation="portrait" r:id="rId1"/>
  <headerFooter alignWithMargins="0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団体男女</vt:lpstr>
      <vt:lpstr>団体名簿</vt:lpstr>
      <vt:lpstr>男子Ｓ</vt:lpstr>
      <vt:lpstr>女子Ｓ</vt:lpstr>
      <vt:lpstr>男子Ｄ</vt:lpstr>
      <vt:lpstr>女子Ｄ</vt:lpstr>
      <vt:lpstr>団体名簿データ</vt:lpstr>
      <vt:lpstr>データ</vt:lpstr>
      <vt:lpstr>勝ち上がりS</vt:lpstr>
      <vt:lpstr>勝ち上がりD</vt:lpstr>
      <vt:lpstr>女子Ｄ!Print_Area</vt:lpstr>
      <vt:lpstr>女子Ｓ!Print_Area</vt:lpstr>
      <vt:lpstr>団体男女!Print_Area</vt:lpstr>
      <vt:lpstr>団体名簿!Print_Area</vt:lpstr>
      <vt:lpstr>男子Ｄ!Print_Area</vt:lpstr>
      <vt:lpstr>男子Ｓ!Print_Area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片桐</dc:creator>
  <cp:lastModifiedBy>杉本龍司</cp:lastModifiedBy>
  <cp:revision/>
  <cp:lastPrinted>2023-09-12T09:18:52Z</cp:lastPrinted>
  <dcterms:created xsi:type="dcterms:W3CDTF">2001-03-27T06:56:52Z</dcterms:created>
  <dcterms:modified xsi:type="dcterms:W3CDTF">2023-09-13T07:23:14Z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  <property fmtid="{D5CDD505-2E9C-101B-9397-08002B2CF9AE}" pid="3" name="MSIP_Label_624c30c7-6183-4bbf-8f5a-0619846ff2e2_Enabled">
    <vt:lpwstr>true</vt:lpwstr>
  </property>
  <property fmtid="{D5CDD505-2E9C-101B-9397-08002B2CF9AE}" pid="4" name="MSIP_Label_624c30c7-6183-4bbf-8f5a-0619846ff2e2_SetDate">
    <vt:lpwstr>2022-09-07T04:18:31Z</vt:lpwstr>
  </property>
  <property fmtid="{D5CDD505-2E9C-101B-9397-08002B2CF9AE}" pid="5" name="MSIP_Label_624c30c7-6183-4bbf-8f5a-0619846ff2e2_Method">
    <vt:lpwstr>Standard</vt:lpwstr>
  </property>
  <property fmtid="{D5CDD505-2E9C-101B-9397-08002B2CF9AE}" pid="6" name="MSIP_Label_624c30c7-6183-4bbf-8f5a-0619846ff2e2_Name">
    <vt:lpwstr>組織外公開</vt:lpwstr>
  </property>
  <property fmtid="{D5CDD505-2E9C-101B-9397-08002B2CF9AE}" pid="7" name="MSIP_Label_624c30c7-6183-4bbf-8f5a-0619846ff2e2_SiteId">
    <vt:lpwstr>2c12496b-3cf3-4d5b-b8fe-9b6a510058d9</vt:lpwstr>
  </property>
  <property fmtid="{D5CDD505-2E9C-101B-9397-08002B2CF9AE}" pid="8" name="MSIP_Label_624c30c7-6183-4bbf-8f5a-0619846ff2e2_ActionId">
    <vt:lpwstr>3e614eda-b575-4a16-855e-d22dfcf0c2ff</vt:lpwstr>
  </property>
  <property fmtid="{D5CDD505-2E9C-101B-9397-08002B2CF9AE}" pid="9" name="MSIP_Label_624c30c7-6183-4bbf-8f5a-0619846ff2e2_ContentBits">
    <vt:lpwstr>0</vt:lpwstr>
  </property>
</Properties>
</file>